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 defaultThemeVersion="124226"/>
  <xr:revisionPtr revIDLastSave="0" documentId="13_ncr:1_{618FD77C-B3F5-4F28-87CB-38D3514D2775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RIEP GEN 2019" sheetId="26" r:id="rId1"/>
  </sheets>
  <definedNames>
    <definedName name="_xlnm._FilterDatabase" localSheetId="0" hidden="1">'RIEP GEN 2019'!$B$10:$U$95</definedName>
    <definedName name="_xlnm.Print_Titles" localSheetId="0">'RIEP GEN 2019'!$9:$9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8" i="26" l="1"/>
  <c r="R58" i="26" s="1"/>
  <c r="S58" i="26" l="1"/>
  <c r="T58" i="26" s="1"/>
  <c r="S19" i="26"/>
  <c r="L95" i="26"/>
  <c r="K95" i="26"/>
  <c r="I38" i="26"/>
  <c r="K38" i="26"/>
  <c r="M38" i="26" s="1"/>
  <c r="S38" i="26" s="1"/>
  <c r="M95" i="26" l="1"/>
  <c r="P95" i="26" s="1"/>
  <c r="P38" i="26"/>
  <c r="R38" i="26" s="1"/>
  <c r="T38" i="26" s="1"/>
  <c r="M90" i="26" l="1"/>
  <c r="N90" i="26" s="1"/>
  <c r="P90" i="26" s="1"/>
  <c r="R90" i="26" s="1"/>
  <c r="T90" i="26" s="1"/>
  <c r="K89" i="26" l="1"/>
  <c r="M89" i="26" s="1"/>
  <c r="P89" i="26" s="1"/>
  <c r="R89" i="26" s="1"/>
  <c r="S89" i="26" s="1"/>
  <c r="K73" i="26" l="1"/>
  <c r="L73" i="26" s="1"/>
  <c r="M73" i="26" l="1"/>
  <c r="Q73" i="26"/>
  <c r="I39" i="26"/>
  <c r="K21" i="26"/>
  <c r="O73" i="26" l="1"/>
  <c r="P73" i="26"/>
  <c r="R73" i="26" s="1"/>
  <c r="K37" i="26"/>
  <c r="L72" i="26"/>
  <c r="S73" i="26" l="1"/>
  <c r="T73" i="26" s="1"/>
  <c r="L37" i="26"/>
  <c r="M37" i="26" s="1"/>
  <c r="J67" i="26"/>
  <c r="L67" i="26"/>
  <c r="M67" i="26" s="1"/>
  <c r="P67" i="26" s="1"/>
  <c r="S67" i="26" s="1"/>
  <c r="O37" i="26" l="1"/>
  <c r="P37" i="26" s="1"/>
  <c r="K26" i="26" l="1"/>
  <c r="K53" i="26"/>
  <c r="L53" i="26" s="1"/>
  <c r="K24" i="26"/>
  <c r="M24" i="26" s="1"/>
  <c r="O24" i="26" s="1"/>
  <c r="M53" i="26" l="1"/>
  <c r="O53" i="26" s="1"/>
  <c r="P53" i="26" s="1"/>
  <c r="R53" i="26" s="1"/>
  <c r="S53" i="26" s="1"/>
  <c r="L26" i="26"/>
  <c r="M26" i="26" s="1"/>
  <c r="P24" i="26"/>
  <c r="R24" i="26" s="1"/>
  <c r="S24" i="26" s="1"/>
  <c r="I23" i="26"/>
  <c r="O26" i="26" l="1"/>
  <c r="P26" i="26" s="1"/>
  <c r="R26" i="26" s="1"/>
  <c r="S26" i="26" s="1"/>
  <c r="C67" i="26" l="1"/>
  <c r="K19" i="26" l="1"/>
  <c r="M19" i="26" s="1"/>
  <c r="P19" i="26" s="1"/>
  <c r="R19" i="26" s="1"/>
  <c r="T19" i="26" s="1"/>
  <c r="M21" i="26"/>
  <c r="P21" i="26" s="1"/>
  <c r="K22" i="26"/>
  <c r="M22" i="26" s="1"/>
  <c r="P22" i="26" s="1"/>
  <c r="R22" i="26" s="1"/>
  <c r="S22" i="26" s="1"/>
  <c r="K23" i="26"/>
  <c r="M23" i="26" s="1"/>
  <c r="P23" i="26" s="1"/>
  <c r="R23" i="26" s="1"/>
  <c r="S23" i="26" s="1"/>
  <c r="K47" i="26"/>
  <c r="M47" i="26" s="1"/>
  <c r="P47" i="26" s="1"/>
  <c r="R47" i="26" s="1"/>
  <c r="T47" i="26" s="1"/>
  <c r="K36" i="26"/>
  <c r="Q36" i="26" s="1"/>
  <c r="K40" i="26"/>
  <c r="M40" i="26" s="1"/>
  <c r="P40" i="26" s="1"/>
  <c r="R40" i="26" s="1"/>
  <c r="S40" i="26" s="1"/>
  <c r="K63" i="26"/>
  <c r="M63" i="26" s="1"/>
  <c r="P63" i="26" s="1"/>
  <c r="R63" i="26" s="1"/>
  <c r="S63" i="26" s="1"/>
  <c r="K88" i="26"/>
  <c r="M88" i="26" s="1"/>
  <c r="P88" i="26" s="1"/>
  <c r="R88" i="26" s="1"/>
  <c r="S88" i="26" s="1"/>
  <c r="R21" i="26" l="1"/>
  <c r="L36" i="26"/>
  <c r="M36" i="26" s="1"/>
  <c r="Q37" i="26"/>
  <c r="K81" i="26"/>
  <c r="M81" i="26" s="1"/>
  <c r="P81" i="26" s="1"/>
  <c r="R81" i="26" s="1"/>
  <c r="S81" i="26" s="1"/>
  <c r="K75" i="26"/>
  <c r="L75" i="26" s="1"/>
  <c r="M75" i="26" s="1"/>
  <c r="P75" i="26" s="1"/>
  <c r="R75" i="26" s="1"/>
  <c r="T75" i="26" s="1"/>
  <c r="I75" i="26"/>
  <c r="K57" i="26"/>
  <c r="M57" i="26" s="1"/>
  <c r="M64" i="26"/>
  <c r="S64" i="26" s="1"/>
  <c r="S21" i="26" l="1"/>
  <c r="O36" i="26"/>
  <c r="P36" i="26" s="1"/>
  <c r="R36" i="26" s="1"/>
  <c r="S36" i="26" s="1"/>
  <c r="M39" i="26"/>
  <c r="P39" i="26" s="1"/>
  <c r="L74" i="26"/>
  <c r="M74" i="26" s="1"/>
  <c r="P74" i="26" s="1"/>
  <c r="P57" i="26"/>
  <c r="R57" i="26" s="1"/>
  <c r="S57" i="26"/>
  <c r="P64" i="26"/>
  <c r="R64" i="26" s="1"/>
  <c r="K79" i="26"/>
  <c r="M79" i="26" s="1"/>
  <c r="M46" i="26"/>
  <c r="P46" i="26" s="1"/>
  <c r="R46" i="26" s="1"/>
  <c r="M52" i="26"/>
  <c r="J51" i="26"/>
  <c r="K71" i="26"/>
  <c r="M71" i="26" s="1"/>
  <c r="K27" i="26"/>
  <c r="M27" i="26" s="1"/>
  <c r="P27" i="26" s="1"/>
  <c r="R27" i="26" s="1"/>
  <c r="T32" i="26"/>
  <c r="T30" i="26"/>
  <c r="T59" i="26"/>
  <c r="T56" i="26"/>
  <c r="R74" i="26" l="1"/>
  <c r="S74" i="26"/>
  <c r="R39" i="26"/>
  <c r="S39" i="26"/>
  <c r="R37" i="26"/>
  <c r="S37" i="26"/>
  <c r="T81" i="26"/>
  <c r="P79" i="26"/>
  <c r="R79" i="26" s="1"/>
  <c r="S79" i="26"/>
  <c r="S46" i="26"/>
  <c r="T46" i="26" s="1"/>
  <c r="P52" i="26"/>
  <c r="R52" i="26" s="1"/>
  <c r="S52" i="26"/>
  <c r="S27" i="26"/>
  <c r="T27" i="26" s="1"/>
  <c r="P71" i="26"/>
  <c r="R71" i="26" s="1"/>
  <c r="S71" i="26"/>
  <c r="T79" i="26" l="1"/>
  <c r="T52" i="26"/>
  <c r="T71" i="26"/>
  <c r="M25" i="26"/>
  <c r="S25" i="26" s="1"/>
  <c r="C50" i="26"/>
  <c r="K31" i="26"/>
  <c r="M31" i="26" s="1"/>
  <c r="P31" i="26" s="1"/>
  <c r="R31" i="26" s="1"/>
  <c r="M13" i="26"/>
  <c r="P13" i="26" s="1"/>
  <c r="R13" i="26" s="1"/>
  <c r="M12" i="26"/>
  <c r="K92" i="26"/>
  <c r="M92" i="26" s="1"/>
  <c r="I93" i="26"/>
  <c r="C70" i="26"/>
  <c r="M50" i="26"/>
  <c r="K17" i="26"/>
  <c r="M17" i="26" s="1"/>
  <c r="K72" i="26"/>
  <c r="M72" i="26" s="1"/>
  <c r="P72" i="26" s="1"/>
  <c r="C91" i="26"/>
  <c r="L76" i="26"/>
  <c r="C41" i="26"/>
  <c r="I62" i="26"/>
  <c r="O92" i="26" l="1"/>
  <c r="P92" i="26" s="1"/>
  <c r="R92" i="26" s="1"/>
  <c r="S12" i="26"/>
  <c r="P12" i="26"/>
  <c r="R12" i="26" s="1"/>
  <c r="S13" i="26"/>
  <c r="T13" i="26" s="1"/>
  <c r="P25" i="26"/>
  <c r="R25" i="26" s="1"/>
  <c r="T25" i="26" s="1"/>
  <c r="S31" i="26"/>
  <c r="T31" i="26" s="1"/>
  <c r="P50" i="26"/>
  <c r="R50" i="26" s="1"/>
  <c r="S50" i="26"/>
  <c r="P17" i="26"/>
  <c r="R17" i="26" s="1"/>
  <c r="S17" i="26"/>
  <c r="K14" i="26"/>
  <c r="M14" i="26" s="1"/>
  <c r="P14" i="26" s="1"/>
  <c r="R14" i="26" s="1"/>
  <c r="C14" i="26"/>
  <c r="K87" i="26"/>
  <c r="M87" i="26" s="1"/>
  <c r="K94" i="26"/>
  <c r="M94" i="26" s="1"/>
  <c r="P94" i="26" s="1"/>
  <c r="C94" i="26"/>
  <c r="K93" i="26"/>
  <c r="M93" i="26" s="1"/>
  <c r="P93" i="26" s="1"/>
  <c r="K70" i="26"/>
  <c r="M70" i="26" s="1"/>
  <c r="P70" i="26" s="1"/>
  <c r="K91" i="26"/>
  <c r="M91" i="26" s="1"/>
  <c r="P91" i="26" s="1"/>
  <c r="K76" i="26"/>
  <c r="M76" i="26" s="1"/>
  <c r="P76" i="26" s="1"/>
  <c r="K77" i="26"/>
  <c r="M77" i="26" s="1"/>
  <c r="K41" i="26"/>
  <c r="M41" i="26" s="1"/>
  <c r="S41" i="26" s="1"/>
  <c r="K62" i="26"/>
  <c r="M62" i="26" s="1"/>
  <c r="K48" i="26"/>
  <c r="M48" i="26" s="1"/>
  <c r="K66" i="26"/>
  <c r="M66" i="26" s="1"/>
  <c r="S66" i="26" s="1"/>
  <c r="K55" i="26"/>
  <c r="M55" i="26" s="1"/>
  <c r="K54" i="26"/>
  <c r="M54" i="26" s="1"/>
  <c r="K34" i="26"/>
  <c r="M34" i="26" s="1"/>
  <c r="S34" i="26" s="1"/>
  <c r="K69" i="26"/>
  <c r="M69" i="26" s="1"/>
  <c r="P69" i="26" s="1"/>
  <c r="C69" i="26"/>
  <c r="K33" i="26"/>
  <c r="M33" i="26" s="1"/>
  <c r="K45" i="26"/>
  <c r="M45" i="26" s="1"/>
  <c r="K78" i="26"/>
  <c r="M78" i="26" s="1"/>
  <c r="S92" i="26" l="1"/>
  <c r="T92" i="26" s="1"/>
  <c r="O77" i="26"/>
  <c r="P77" i="26" s="1"/>
  <c r="R77" i="26" s="1"/>
  <c r="T12" i="26"/>
  <c r="T17" i="26"/>
  <c r="T50" i="26"/>
  <c r="S14" i="26"/>
  <c r="T14" i="26" s="1"/>
  <c r="S72" i="26"/>
  <c r="T72" i="26" s="1"/>
  <c r="P87" i="26"/>
  <c r="R87" i="26" s="1"/>
  <c r="S87" i="26"/>
  <c r="R94" i="26"/>
  <c r="S91" i="26"/>
  <c r="R91" i="26"/>
  <c r="S62" i="26"/>
  <c r="P62" i="26"/>
  <c r="R62" i="26" s="1"/>
  <c r="S93" i="26"/>
  <c r="R93" i="26"/>
  <c r="S48" i="26"/>
  <c r="P48" i="26"/>
  <c r="R48" i="26" s="1"/>
  <c r="S55" i="26"/>
  <c r="P55" i="26"/>
  <c r="R55" i="26" s="1"/>
  <c r="P41" i="26"/>
  <c r="R41" i="26" s="1"/>
  <c r="T41" i="26" s="1"/>
  <c r="S70" i="26"/>
  <c r="R70" i="26"/>
  <c r="R76" i="26"/>
  <c r="P66" i="26"/>
  <c r="R66" i="26" s="1"/>
  <c r="T66" i="26" s="1"/>
  <c r="P54" i="26"/>
  <c r="R54" i="26" s="1"/>
  <c r="S54" i="26"/>
  <c r="P45" i="26"/>
  <c r="R45" i="26" s="1"/>
  <c r="S45" i="26"/>
  <c r="P33" i="26"/>
  <c r="R33" i="26" s="1"/>
  <c r="S33" i="26"/>
  <c r="P34" i="26"/>
  <c r="R34" i="26" s="1"/>
  <c r="T34" i="26" s="1"/>
  <c r="R69" i="26"/>
  <c r="P78" i="26"/>
  <c r="R78" i="26" s="1"/>
  <c r="S78" i="26"/>
  <c r="T48" i="26" l="1"/>
  <c r="T70" i="26"/>
  <c r="T55" i="26"/>
  <c r="T91" i="26"/>
  <c r="T93" i="26"/>
  <c r="T87" i="26"/>
  <c r="T33" i="26"/>
  <c r="T45" i="26"/>
  <c r="T54" i="26"/>
  <c r="S76" i="26"/>
  <c r="T76" i="26" s="1"/>
  <c r="S94" i="26"/>
  <c r="T94" i="26" s="1"/>
  <c r="T78" i="26"/>
  <c r="S69" i="26"/>
  <c r="T69" i="26" s="1"/>
  <c r="S77" i="26"/>
  <c r="T77" i="26" s="1"/>
  <c r="T62" i="26"/>
  <c r="M65" i="26"/>
  <c r="P65" i="26" s="1"/>
  <c r="R65" i="26" s="1"/>
  <c r="T65" i="26" s="1"/>
  <c r="I65" i="26"/>
  <c r="M86" i="26"/>
  <c r="P86" i="26" s="1"/>
  <c r="R86" i="26" s="1"/>
  <c r="T86" i="26" s="1"/>
  <c r="C49" i="26" l="1"/>
  <c r="K16" i="26"/>
  <c r="M16" i="26" s="1"/>
  <c r="S16" i="26" s="1"/>
  <c r="K15" i="26"/>
  <c r="M15" i="26" s="1"/>
  <c r="K44" i="26"/>
  <c r="M44" i="26" s="1"/>
  <c r="S44" i="26" s="1"/>
  <c r="M43" i="26"/>
  <c r="P43" i="26" s="1"/>
  <c r="R43" i="26" s="1"/>
  <c r="S43" i="26" l="1"/>
  <c r="T43" i="26" s="1"/>
  <c r="P49" i="26"/>
  <c r="R49" i="26" s="1"/>
  <c r="T49" i="26" s="1"/>
  <c r="S15" i="26"/>
  <c r="P15" i="26"/>
  <c r="P16" i="26"/>
  <c r="R16" i="26" s="1"/>
  <c r="T16" i="26" s="1"/>
  <c r="P44" i="26"/>
  <c r="R44" i="26" s="1"/>
  <c r="T44" i="26" s="1"/>
  <c r="M51" i="26"/>
  <c r="S51" i="26" s="1"/>
  <c r="M29" i="26"/>
  <c r="S29" i="26" s="1"/>
  <c r="J28" i="26"/>
  <c r="M18" i="26"/>
  <c r="K80" i="26"/>
  <c r="M80" i="26" s="1"/>
  <c r="J61" i="26"/>
  <c r="K61" i="26" s="1"/>
  <c r="M61" i="26" s="1"/>
  <c r="M60" i="26"/>
  <c r="P60" i="26" s="1"/>
  <c r="R60" i="26" s="1"/>
  <c r="R15" i="26" l="1"/>
  <c r="T15" i="26" s="1"/>
  <c r="S60" i="26"/>
  <c r="T60" i="26" s="1"/>
  <c r="P51" i="26"/>
  <c r="R51" i="26" s="1"/>
  <c r="T51" i="26" s="1"/>
  <c r="P29" i="26"/>
  <c r="R29" i="26" s="1"/>
  <c r="T29" i="26" s="1"/>
  <c r="R18" i="26"/>
  <c r="T18" i="26" s="1"/>
  <c r="R80" i="26"/>
  <c r="P80" i="26"/>
  <c r="P61" i="26"/>
  <c r="R61" i="26" s="1"/>
  <c r="M11" i="26"/>
  <c r="K28" i="26"/>
  <c r="S80" i="26" l="1"/>
  <c r="T80" i="26" s="1"/>
  <c r="S61" i="26"/>
  <c r="T61" i="26" s="1"/>
  <c r="S11" i="26"/>
  <c r="P11" i="26"/>
  <c r="R11" i="26" s="1"/>
  <c r="T11" i="26" l="1"/>
  <c r="K68" i="26"/>
  <c r="L68" i="26" s="1"/>
  <c r="C68" i="26"/>
  <c r="K35" i="26"/>
  <c r="Q35" i="26" s="1"/>
  <c r="M85" i="26"/>
  <c r="P85" i="26" s="1"/>
  <c r="R85" i="26" s="1"/>
  <c r="T85" i="26" s="1"/>
  <c r="I59" i="26"/>
  <c r="K84" i="26"/>
  <c r="Q84" i="26" s="1"/>
  <c r="K83" i="26"/>
  <c r="M83" i="26" s="1"/>
  <c r="K20" i="26"/>
  <c r="L20" i="26" s="1"/>
  <c r="Q83" i="26" l="1"/>
  <c r="M68" i="26"/>
  <c r="O68" i="26" s="1"/>
  <c r="P68" i="26" s="1"/>
  <c r="R68" i="26" s="1"/>
  <c r="Q68" i="26"/>
  <c r="L35" i="26"/>
  <c r="M35" i="26" s="1"/>
  <c r="M84" i="26"/>
  <c r="P84" i="26" s="1"/>
  <c r="R84" i="26" s="1"/>
  <c r="Q20" i="26"/>
  <c r="P83" i="26"/>
  <c r="R83" i="26" s="1"/>
  <c r="M20" i="26"/>
  <c r="K82" i="26"/>
  <c r="M82" i="26" s="1"/>
  <c r="P82" i="26" s="1"/>
  <c r="R82" i="26" s="1"/>
  <c r="T82" i="26" s="1"/>
  <c r="M42" i="26"/>
  <c r="P42" i="26" s="1"/>
  <c r="R42" i="26" s="1"/>
  <c r="S83" i="26" l="1"/>
  <c r="T83" i="26" s="1"/>
  <c r="S42" i="26"/>
  <c r="T42" i="26" s="1"/>
  <c r="S68" i="26"/>
  <c r="T68" i="26" s="1"/>
  <c r="S84" i="26"/>
  <c r="T84" i="26" s="1"/>
  <c r="O35" i="26"/>
  <c r="P35" i="26" s="1"/>
  <c r="R35" i="26" s="1"/>
  <c r="O20" i="26"/>
  <c r="P20" i="26" s="1"/>
  <c r="R20" i="26" l="1"/>
  <c r="S20" i="26" s="1"/>
  <c r="S35" i="26"/>
  <c r="T35" i="26" s="1"/>
  <c r="M10" i="26"/>
  <c r="S10" i="26" s="1"/>
  <c r="T20" i="26" l="1"/>
  <c r="P10" i="26"/>
  <c r="R10" i="26" l="1"/>
  <c r="T10" i="26" s="1"/>
  <c r="M28" i="26" l="1"/>
  <c r="P28" i="26" s="1"/>
  <c r="R28" i="26" l="1"/>
  <c r="S28" i="26" s="1"/>
  <c r="T28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H38" authorId="0" shapeId="0" xr:uid="{E5237A7F-A61A-4AA4-A085-6C4B1FAADD80}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FINO ALL'INCASSO DEL SINISTRO ASSICURATIVO
</t>
        </r>
      </text>
    </comment>
    <comment ref="D51" authorId="0" shapeId="0" xr:uid="{A6D73FD8-96B5-446C-907E-5ACBF7B84270}">
      <text>
        <r>
          <rPr>
            <b/>
            <sz val="9"/>
            <color indexed="81"/>
            <rFont val="Tahoma"/>
            <family val="2"/>
          </rPr>
          <t xml:space="preserve">Autore:
Integrazione per Belardi
</t>
        </r>
      </text>
    </comment>
    <comment ref="D58" authorId="0" shapeId="0" xr:uid="{8613DAD8-6B3F-49F5-870B-282512FD49E7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Installazione nuve stampanti e risoluzione con problemi sito internet (vedi mail con Basili.co)</t>
        </r>
      </text>
    </comment>
    <comment ref="U58" authorId="0" shapeId="0" xr:uid="{7042A568-73AE-4612-9F60-F3BEF0BD6190}">
      <text>
        <r>
          <rPr>
            <b/>
            <sz val="9"/>
            <color indexed="81"/>
            <rFont val="Tahoma"/>
            <family val="2"/>
          </rPr>
          <t xml:space="preserve">Autore:
</t>
        </r>
      </text>
    </comment>
    <comment ref="B90" authorId="0" shapeId="0" xr:uid="{6823F068-418C-4643-BFB0-D5A71580ADC9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 RIINSERIRE</t>
        </r>
      </text>
    </comment>
  </commentList>
</comments>
</file>

<file path=xl/sharedStrings.xml><?xml version="1.0" encoding="utf-8"?>
<sst xmlns="http://schemas.openxmlformats.org/spreadsheetml/2006/main" count="665" uniqueCount="402">
  <si>
    <t>NOTE</t>
  </si>
  <si>
    <t>TOTALE IMPONIBILE</t>
  </si>
  <si>
    <t>IMPORTO LIQUIDATO</t>
  </si>
  <si>
    <t>SINTEX SRL</t>
  </si>
  <si>
    <t>SANTI IVAN GEOMETRA</t>
  </si>
  <si>
    <t>RITENUTA</t>
  </si>
  <si>
    <t>ATI - IL CANESTRO DELL'ARCOBALENO</t>
  </si>
  <si>
    <t>1</t>
  </si>
  <si>
    <t>FORNITORE</t>
  </si>
  <si>
    <t>OGGETTO</t>
  </si>
  <si>
    <t>IMPONIBILE  CONTRATTUALE (IMP. IRPEF)</t>
  </si>
  <si>
    <t>VERDUCCI ARCH. PAOLA</t>
  </si>
  <si>
    <t>IVA</t>
  </si>
  <si>
    <t>Procedura negoziata multipla</t>
  </si>
  <si>
    <t>IMPORTO DA LIQUIDARE</t>
  </si>
  <si>
    <t>Affidamento in economia - Affidamento diretto</t>
  </si>
  <si>
    <t>03410570174</t>
  </si>
  <si>
    <t>10421210153</t>
  </si>
  <si>
    <t>ELIT ELESTA ITALIA S.r.l.</t>
  </si>
  <si>
    <t>03237400985</t>
  </si>
  <si>
    <t>Nuovo combinatore telefonico per impianto antincendio Pala E.I.B.</t>
  </si>
  <si>
    <t>16/10/2018</t>
  </si>
  <si>
    <t>n.d.</t>
  </si>
  <si>
    <t>TIPO DI PROCEDURA</t>
  </si>
  <si>
    <t>DATA SOTTOSCRIZIONE</t>
  </si>
  <si>
    <t>Contratto d'appalto per la riqualificazione del Palazzetto ex E.I.B.</t>
  </si>
  <si>
    <t>Gara di appalto integrato</t>
  </si>
  <si>
    <t>12/05/2015</t>
  </si>
  <si>
    <t>Termine ristrutturazione palazzetto ex E.I.B.</t>
  </si>
  <si>
    <t>Fine del progetto riqualificazione Palazzetto Ex E.I.B.</t>
  </si>
  <si>
    <t>BUTTERINI ARCH. VALENTINA</t>
  </si>
  <si>
    <t>03596110175</t>
  </si>
  <si>
    <t>26/06/2015</t>
  </si>
  <si>
    <t>21/02/2017</t>
  </si>
  <si>
    <t>PLIZZARI PROF. GIOVANNI</t>
  </si>
  <si>
    <t>PLZGNN59T01D142U</t>
  </si>
  <si>
    <t>27/12/2017</t>
  </si>
  <si>
    <t>ZILETTI GIOVANNI INGEGNERE</t>
  </si>
  <si>
    <t>Collaudo Tecnico amministrativo progetto riqualificazione palazzetto ex E.I.B.</t>
  </si>
  <si>
    <t>AGOSTINI DR. LUIGI</t>
  </si>
  <si>
    <t>GSTLGU36S08L626Y</t>
  </si>
  <si>
    <t>TIPO CONTRATTO</t>
  </si>
  <si>
    <t>FIORINA SNC</t>
  </si>
  <si>
    <t>TTE TERMO TECNICA ELETTRONICA</t>
  </si>
  <si>
    <t>03256660980</t>
  </si>
  <si>
    <t>Probrixia Azienda Spec. CCIAA</t>
  </si>
  <si>
    <t>02714450984</t>
  </si>
  <si>
    <t>SISTRAL SRL</t>
  </si>
  <si>
    <t>04305650964</t>
  </si>
  <si>
    <t>3 settimane</t>
  </si>
  <si>
    <t>COD. FISC. - P. IVA</t>
  </si>
  <si>
    <t>RIQEIB</t>
  </si>
  <si>
    <t>a revoca</t>
  </si>
  <si>
    <t>A2A CICLO IDRICO</t>
  </si>
  <si>
    <t>03258180987</t>
  </si>
  <si>
    <t>A2A ENERGIA S.p.A.</t>
  </si>
  <si>
    <t>12883420155</t>
  </si>
  <si>
    <t>biennale</t>
  </si>
  <si>
    <t>BASILICO S.r.l.</t>
  </si>
  <si>
    <t>09/12/2016</t>
  </si>
  <si>
    <t>Annuale</t>
  </si>
  <si>
    <t>Importo annuale</t>
  </si>
  <si>
    <t>07722780967</t>
  </si>
  <si>
    <t>Nomina Assemblea  /del 27/07/2016</t>
  </si>
  <si>
    <t>27/07/2016</t>
  </si>
  <si>
    <t>Assemblea approvazione bilancio 31/12/2018</t>
  </si>
  <si>
    <t>triennale</t>
  </si>
  <si>
    <t>CIOCCHI DR.SSA SIMONETTA</t>
  </si>
  <si>
    <t>02745200986</t>
  </si>
  <si>
    <t>Attività di brokeraggio</t>
  </si>
  <si>
    <t>DAP S.r.l.</t>
  </si>
  <si>
    <t>03335740175</t>
  </si>
  <si>
    <t>Biennale</t>
  </si>
  <si>
    <t>DE TAVONATTI DR. MICHELE</t>
  </si>
  <si>
    <t>03104880178</t>
  </si>
  <si>
    <t>09429840151</t>
  </si>
  <si>
    <t>Fino a disdetta</t>
  </si>
  <si>
    <t>EFFEGI DI FANTONI SNC</t>
  </si>
  <si>
    <t>01872630171</t>
  </si>
  <si>
    <t>Fornitura di cancelleria</t>
  </si>
  <si>
    <t>13212880150</t>
  </si>
  <si>
    <t>INFOCERT SPA</t>
  </si>
  <si>
    <t>annuale</t>
  </si>
  <si>
    <t>MASTER FIRE SRL</t>
  </si>
  <si>
    <t>MICROSOFT IRELAND OPERATION</t>
  </si>
  <si>
    <t>8256796U</t>
  </si>
  <si>
    <t>Indirizzi posta elettronica Microsoft Exchange</t>
  </si>
  <si>
    <t>In corso</t>
  </si>
  <si>
    <t>ORAZI DR. MARCO</t>
  </si>
  <si>
    <t>03501900173</t>
  </si>
  <si>
    <t xml:space="preserve">PENTA TEAM S.r.l. </t>
  </si>
  <si>
    <t>03580960171</t>
  </si>
  <si>
    <t>PROGETTO STUDIO S.r.l.</t>
  </si>
  <si>
    <t>02155720234</t>
  </si>
  <si>
    <t>STUDIO COSSU E ASSOCIATI</t>
  </si>
  <si>
    <t>02962630170</t>
  </si>
  <si>
    <t>03252180173</t>
  </si>
  <si>
    <t>STUDIO VIOLA-RIGOSA ASSOCIATI</t>
  </si>
  <si>
    <t>03768550984</t>
  </si>
  <si>
    <t>22/02/2012</t>
  </si>
  <si>
    <t>VISURA SPA</t>
  </si>
  <si>
    <t>1) i compensi ai professionisti vengono indicati al lordo della ritenuta in quanto la medesima viene versata al 16° giorno del mese successivo alla data di liquidazione della parcella/fattura/compenso.</t>
  </si>
  <si>
    <t>NOTE SUL PROSPETTO</t>
  </si>
  <si>
    <t>2) Gli importi vengono indicati al netto d'iva in quanto la Società è in regime di Split payment dal 29 settembre 2017</t>
  </si>
  <si>
    <t>TOT. FATTURA - TOTALE GENERALE</t>
  </si>
  <si>
    <t>STUDIO ING. BERLUCCHI S.r.l.</t>
  </si>
  <si>
    <t>01666820178</t>
  </si>
  <si>
    <t>D.L. progetto di riqualificazione palazzetto ex E.I.B.</t>
  </si>
  <si>
    <t>27/07/2018</t>
  </si>
  <si>
    <t>DURATA IN GIORNI</t>
  </si>
  <si>
    <t>UTENZERICORRENTI</t>
  </si>
  <si>
    <t>EDENRED ITALIA S.r.l.</t>
  </si>
  <si>
    <t>PRESTSERVIZI</t>
  </si>
  <si>
    <t>365</t>
  </si>
  <si>
    <t>ZEROUNO INFORMATICA S.r.l.</t>
  </si>
  <si>
    <t>SPOTANNUALI</t>
  </si>
  <si>
    <t>CONTRATTO ANNUALE MANUTENZIONE SERVER INFORMATIVO I.F.B.</t>
  </si>
  <si>
    <t>11/12/2017</t>
  </si>
  <si>
    <t>11/12/2018</t>
  </si>
  <si>
    <t>BDO ITALIA S.p.A.</t>
  </si>
  <si>
    <t>06093361001</t>
  </si>
  <si>
    <t>02517580920</t>
  </si>
  <si>
    <t>WIND TRE S.p.A.</t>
  </si>
  <si>
    <t>18/07/2018</t>
  </si>
  <si>
    <t>TTE TERMO TECNICA ELETTRONICA S.r.l.</t>
  </si>
  <si>
    <t>23/07/2018</t>
  </si>
  <si>
    <t>08/10/2018</t>
  </si>
  <si>
    <t>31/12/2019</t>
  </si>
  <si>
    <t>10 anni</t>
  </si>
  <si>
    <t>DRIADE BROKER S.a.s</t>
  </si>
  <si>
    <t>B000052865</t>
  </si>
  <si>
    <t>01/01/2019</t>
  </si>
  <si>
    <t xml:space="preserve">3) Gli importi dei compensi erogati ai professionisti assoggettati a ritenute sulle persone fisiche sono indicati al lordo dell'iva in quanto tali compensi a split payment art. 17/ter 633/72 </t>
  </si>
  <si>
    <t>DATA PAG.TO</t>
  </si>
  <si>
    <t>24/10/2018</t>
  </si>
  <si>
    <t>8 gg.</t>
  </si>
  <si>
    <t>RECAP</t>
  </si>
  <si>
    <t>Lecitazione plurima</t>
  </si>
  <si>
    <t>N.D.</t>
  </si>
  <si>
    <t>19/01/2018</t>
  </si>
  <si>
    <t>aprile 2018</t>
  </si>
  <si>
    <t>26/07/2018</t>
  </si>
  <si>
    <t>ORMASER S.r.l.</t>
  </si>
  <si>
    <t>03122930989</t>
  </si>
  <si>
    <t>22/10/2018</t>
  </si>
  <si>
    <t>30/11/2018</t>
  </si>
  <si>
    <t>03595010178</t>
  </si>
  <si>
    <t>03/08/2018</t>
  </si>
  <si>
    <t>FORNONI ING. LUCA</t>
  </si>
  <si>
    <t>05/03/2018</t>
  </si>
  <si>
    <t>JUNKERS S.r.l.</t>
  </si>
  <si>
    <t>12629280152</t>
  </si>
  <si>
    <t>21/01/2019</t>
  </si>
  <si>
    <t>DATA TERMINE O DI ESECUZIONE DEL CONTRATTO</t>
  </si>
  <si>
    <t>Integrazione incarico di RUP del progetto di Riqualificazione del palazzetto ex E.I.B.</t>
  </si>
  <si>
    <t>14/09/2018</t>
  </si>
  <si>
    <t>Fine progetto riqualificazione E.I.B.</t>
  </si>
  <si>
    <t>importo comprensovo dell'iva e della ritenuta sui redditi professionisti</t>
  </si>
  <si>
    <t>Installazione valvole di bilanciamento autoflow impianto riscaldamento padiglione</t>
  </si>
  <si>
    <t>Sostituzione inverter sala consigliare Brixia Forum</t>
  </si>
  <si>
    <t>PEDRETTI  PIETRO RAFFAELE</t>
  </si>
  <si>
    <t>03009700174</t>
  </si>
  <si>
    <t>11/01/2019</t>
  </si>
  <si>
    <t xml:space="preserve">Acconto 20% su contratto </t>
  </si>
  <si>
    <t>FRNLCU76B27B157V</t>
  </si>
  <si>
    <t>Progettazione e D.L. sostituzione nuovi gruppi frigo</t>
  </si>
  <si>
    <t>110 gg.</t>
  </si>
  <si>
    <t>Affidamento diretto.</t>
  </si>
  <si>
    <t>12/12/2018</t>
  </si>
  <si>
    <t>65 gg.</t>
  </si>
  <si>
    <t>10/08/2018</t>
  </si>
  <si>
    <t>18 gg.</t>
  </si>
  <si>
    <t>14/02/2019</t>
  </si>
  <si>
    <t>24 gg.</t>
  </si>
  <si>
    <t>08/02/2019</t>
  </si>
  <si>
    <t>28 gg.</t>
  </si>
  <si>
    <t>44 gg.</t>
  </si>
  <si>
    <t xml:space="preserve">Coordinamento Sicurezza. Progetto riqualificazione riscaldamento pad. 1 Brixia Forum </t>
  </si>
  <si>
    <t>151 gg.</t>
  </si>
  <si>
    <t>Servizio erogazione teleriscaldamento Palaleonessa dal 09/08/2018 al 12/12/2018</t>
  </si>
  <si>
    <t>Importo complessivo polizze 2019</t>
  </si>
  <si>
    <t>Convenzione per l'utilizzo dei locali e delle attrezzature</t>
  </si>
  <si>
    <t>Convenzione per l'utilizzo del servizion di connettività informatica (incluso attivazione anno 2018)</t>
  </si>
  <si>
    <t>Pagati servizi per il 2018 inclusa l'attivazione di 500 euro</t>
  </si>
  <si>
    <t>Sostituzione pompa impianto di irrigazione e sostituzione schede elettroniche e servomotore impianti di termoregolazione</t>
  </si>
  <si>
    <t>18/12/2018</t>
  </si>
  <si>
    <t>EDITORIALE BRESCIANA S.p.A.</t>
  </si>
  <si>
    <t>00272770173</t>
  </si>
  <si>
    <t xml:space="preserve">Necrologio </t>
  </si>
  <si>
    <t>28/12/2018</t>
  </si>
  <si>
    <t>29/12/2008</t>
  </si>
  <si>
    <t>Secondo acconto revisione bilancio anno 2018</t>
  </si>
  <si>
    <t>REVISIONECTRL</t>
  </si>
  <si>
    <t>LATTONERIA 3R DI ROSA FABIO &amp; C.</t>
  </si>
  <si>
    <t>02077020176</t>
  </si>
  <si>
    <t>Servizio Hosting Sito Fiera di Brescia (sito principale)</t>
  </si>
  <si>
    <t>Servizio Hosting Sito Fiera di Brescia (area trasparenza e anticorruzione)</t>
  </si>
  <si>
    <t>27/06/2018</t>
  </si>
  <si>
    <t xml:space="preserve">Contratto reperibilità per la gestione della stazione di pompaggo antincendio di proprietà di I.F.B. </t>
  </si>
  <si>
    <t>30/01/2019</t>
  </si>
  <si>
    <t>Manutenzione straordinaria centrale di pressurizzazione impianti antincendio</t>
  </si>
  <si>
    <t>19/12/2018</t>
  </si>
  <si>
    <t>RESOLVE CONSULTING S.r.l.</t>
  </si>
  <si>
    <t>03835100987</t>
  </si>
  <si>
    <t>Contratto per servizi in materia di privacy</t>
  </si>
  <si>
    <t>6/09/2018</t>
  </si>
  <si>
    <t>30/06/2019</t>
  </si>
  <si>
    <t>A2A CALORE E SERVIZI S.p.A.</t>
  </si>
  <si>
    <t>04/02/2019</t>
  </si>
  <si>
    <t>14 gg.</t>
  </si>
  <si>
    <t>Affidamento in economia - Affidamento diretto  con pratica assicurazione.</t>
  </si>
  <si>
    <t>28/01/2019</t>
  </si>
  <si>
    <t>41 gg.</t>
  </si>
  <si>
    <t>Manutenzione straordinaria padiglionie sud (maggio e giugno 2018)</t>
  </si>
  <si>
    <t>07/05/2018</t>
  </si>
  <si>
    <t>29/06/2018</t>
  </si>
  <si>
    <t>36 gg.</t>
  </si>
  <si>
    <t>Manutenzione straordinaria copertura padiglione per stillicidio (novembre e dicembre 2018)</t>
  </si>
  <si>
    <t>08/11/2018</t>
  </si>
  <si>
    <t>20/12/2018</t>
  </si>
  <si>
    <t>42 gg.</t>
  </si>
  <si>
    <t>31/01/2019</t>
  </si>
  <si>
    <t>TECNO SIMPER S.r.l.</t>
  </si>
  <si>
    <t>10778910157</t>
  </si>
  <si>
    <t>Rifacimento bocchettoni scarico copertura palazzetto ex E.I.B.</t>
  </si>
  <si>
    <t>Tamponamenti e isolamento travi trasversali padiglione sud Brixiaforum</t>
  </si>
  <si>
    <t>Riqualificazione energetica impianti di climatizzazione Display sigillatura e isolamento portoni.</t>
  </si>
  <si>
    <t>Riq. imp. riscaldamento pad. 1 (2° stralcio) - incarico X coordinamento sicurezza in fase di progett. ed esecuzione ex titlo IV D. Lgs. 81/2008.</t>
  </si>
  <si>
    <t>Importo liquidato al lordo della ritenuta perché versata con F24 il mese successivo.</t>
  </si>
  <si>
    <t>importo complessivo del contratto e comprensivo dell'iva e della ritenuta sui redditi professionisti</t>
  </si>
  <si>
    <t xml:space="preserve">FL COSTRUZIONI  E AUTOTRASPORTI SRL </t>
  </si>
  <si>
    <t>03546100987</t>
  </si>
  <si>
    <t>Smaltimento rifiuti codice CER 170302 c/o Palaleonessa di Brescia</t>
  </si>
  <si>
    <t>Riqualif. Impianto climatizzazione uffici piano terra Brixiaforum-fornitura e posa serramento alluminio e vetro</t>
  </si>
  <si>
    <t>durata progetto ruq. E.I.B.</t>
  </si>
  <si>
    <t>Importo complessivo  e comprensivo di iva e ritenuta professionisti (liquidata il mese successivo al pagamento)</t>
  </si>
  <si>
    <t>RIVA DAVIDE INGEGNERE</t>
  </si>
  <si>
    <t>RVIDVD82B12B157K</t>
  </si>
  <si>
    <t>Indagine termografica e relativa relazione tecnico fabbriacato sito in via Caprera, 5 a BS</t>
  </si>
  <si>
    <t>Sostituzione inverter pomp primaria impianto riscaldamento in centrale termica e sostituzione inverter pompa termo ventilante U.T.A. - n. 11</t>
  </si>
  <si>
    <t>Importo liquidato fino al 28/05/2019</t>
  </si>
  <si>
    <t>MANULUX S.r.l.</t>
  </si>
  <si>
    <t>03869400162</t>
  </si>
  <si>
    <t>Intervento Evacuatore Fumo e calore danneggiato da copertura padiglione</t>
  </si>
  <si>
    <t>Perizia Estimativa immobile sito in via Caprera, 5 a Brescia</t>
  </si>
  <si>
    <t>Archiviazione decennale fatture elettroniche pervenute con precedente sistema informatico</t>
  </si>
  <si>
    <t>Importo 1° trimestre 2019</t>
  </si>
  <si>
    <t>STUDIO NOTARILE ASSOCIATO CPV</t>
  </si>
  <si>
    <t>03579180989</t>
  </si>
  <si>
    <t>Verbale di asemblea straordinaria del 09/04/2019</t>
  </si>
  <si>
    <t>ImplementazioneServzio Posta Elettronica Certificata ufficio amministrativo</t>
  </si>
  <si>
    <t>18/04/2019</t>
  </si>
  <si>
    <t>18/04/2021</t>
  </si>
  <si>
    <t xml:space="preserve">Pratica volta all'ottenimento dell'attestazione di conformità antincendio da parte del comando VVF per attività 73 C del dpr 151/2011 del Palaleonessa </t>
  </si>
  <si>
    <t>06/03/2019</t>
  </si>
  <si>
    <t>Importo comprensIvo dell'iva e della ritenuta sui redditi professionisti</t>
  </si>
  <si>
    <t>Pacchetto assistenza internet su sito istituzionale I.F.B.</t>
  </si>
  <si>
    <t>a termine del pacchetto ore</t>
  </si>
  <si>
    <t>2 anni</t>
  </si>
  <si>
    <t>08/03/2019</t>
  </si>
  <si>
    <t>19/03/2019</t>
  </si>
  <si>
    <t>01/03/2019</t>
  </si>
  <si>
    <t>Importo da rifatturare all'affittuario dell'Immobile di via Caprera a Brescia</t>
  </si>
  <si>
    <t>Affidamento in economia - Affidamento diretto- Opere a consuntivo.</t>
  </si>
  <si>
    <t>Affidamento in economia - Affidamento diretto-Opere a consuntivo.</t>
  </si>
  <si>
    <t>07/02/209</t>
  </si>
  <si>
    <t>20/04/2019</t>
  </si>
  <si>
    <t>45</t>
  </si>
  <si>
    <t>IMPORTO RESIDUO</t>
  </si>
  <si>
    <t>Importo complessivo del contratto</t>
  </si>
  <si>
    <t>DEMANIO</t>
  </si>
  <si>
    <t>30 ANNI</t>
  </si>
  <si>
    <t>Importo annuale aggiornato</t>
  </si>
  <si>
    <t>Concessione demaniale rilasciata con atto dirigenziale del 18/04/2005 n. 1011 ad uso irriguo. Pratica n. 8587</t>
  </si>
  <si>
    <t>Servizio Home Banking fiera UBI Banco di Brescia fino DAL 01/07/2019 AL 30/09/2019</t>
  </si>
  <si>
    <t>TIPOLITAS S.r.l.</t>
  </si>
  <si>
    <t>Va recuperato dall'anno precedente perché è partito dal 2019</t>
  </si>
  <si>
    <t>Da sistemare</t>
  </si>
  <si>
    <t>GIULI ASCENSORI S.r.l.</t>
  </si>
  <si>
    <t>ELENCO GENERALE CONTRATTI AGGIORNATO AL 31/12/2019</t>
  </si>
  <si>
    <t>CENTRO C S.r.l.</t>
  </si>
  <si>
    <t>CONSULENZA LEGALE STRAGIUDIZIALE</t>
  </si>
  <si>
    <t>COSTRUZIONE BLOCCO BAGNI C/O BRIXIA FORUM</t>
  </si>
  <si>
    <t>IDRAULICA SCARONI FAUSTO ANGELO</t>
  </si>
  <si>
    <t>C.P.S. S.r.l.</t>
  </si>
  <si>
    <t>CAUTO SOC. COOP. R.L.</t>
  </si>
  <si>
    <t>SANTI GEOM. IVAN</t>
  </si>
  <si>
    <t xml:space="preserve">Probrixia Azienda Speciale CCIAA </t>
  </si>
  <si>
    <t>02049770205</t>
  </si>
  <si>
    <t>03546820980</t>
  </si>
  <si>
    <t>03329360170</t>
  </si>
  <si>
    <t>01908460171</t>
  </si>
  <si>
    <t>01716900178</t>
  </si>
  <si>
    <t>01996060172</t>
  </si>
  <si>
    <t>CONSULENTI</t>
  </si>
  <si>
    <t>Nomina Assemblea  del 28/05/2019</t>
  </si>
  <si>
    <t>28/05/2019</t>
  </si>
  <si>
    <t>IMPORTO ORDINE O DEL CONTRATTO</t>
  </si>
  <si>
    <t>Assemblea approvazione bilancio 31/12/2021</t>
  </si>
  <si>
    <t>Importo riferito alla revisione dell'anno 2019</t>
  </si>
  <si>
    <t>IMPORTO ANNUALE</t>
  </si>
  <si>
    <t>LLOYD'S MEDIO RISCHI</t>
  </si>
  <si>
    <t>POLIZZE ASSICURATIVE 2019</t>
  </si>
  <si>
    <t>ANTICIPO POLIZZE RC CONSIGLIERI - POLIZZE N. ARCG08396K E A7RCG08395K</t>
  </si>
  <si>
    <t>AFFIDAMENTO IN ECONOMIA - AFFIDAMENTO DIRETTO</t>
  </si>
  <si>
    <t>27/09/2019</t>
  </si>
  <si>
    <t>27/09/2020</t>
  </si>
  <si>
    <t>DAL 1/07/2019 AL 30/06/2019</t>
  </si>
  <si>
    <t>NEXI PAYMENTS SPA</t>
  </si>
  <si>
    <t>03/09/2019</t>
  </si>
  <si>
    <t>03/09/2024</t>
  </si>
  <si>
    <t>IMPORTO PAGATO NEL 2019</t>
  </si>
  <si>
    <t>22/03/2019</t>
  </si>
  <si>
    <t>PROGETTO ESECUTIVO NUOVO BLOCCO BAGNI PADIGLIONE BRIXIAFORUM</t>
  </si>
  <si>
    <t>30/08/2019</t>
  </si>
  <si>
    <t>26/06/2019</t>
  </si>
  <si>
    <t>COSTRUZIONE E INSTALLAZIONE BUSSOLA PORTA 17 PADIGLIONE Brixiaforum</t>
  </si>
  <si>
    <t>05/07/2019</t>
  </si>
  <si>
    <t>18/09/2019</t>
  </si>
  <si>
    <t>INTERVENTO RIMOZIONE ALBERI PER EVENTO ATMOSFERICO 12/08/2019</t>
  </si>
  <si>
    <t>22/07/2019</t>
  </si>
  <si>
    <t>COMPENSO COLLEGIO SINDACALE ANNO 2019 + ASSEVERAZIONE RENDICONTAZIONE VERSO LA CCIAA PER PROGETTO RIQUALIFICAZIONE PALAZZETTO EX E.I.B.</t>
  </si>
  <si>
    <t>INCARICO ASSEMBLEA DEGLI AZIONISTI</t>
  </si>
  <si>
    <t>APPROVAZIONE BILANCIO 31/12/2020</t>
  </si>
  <si>
    <t>COMPENSO COLLEGIO SINDACALE (PRESIDENTE) ANNO 2019 + ASSEVERAZIONE RENDICONTAZIONE VERSO LA CCIAA PER PROGETTO RIQUALIFICAZIONE PALAZZETTO EX E.I.B.</t>
  </si>
  <si>
    <t>CONVENZIONE UTILIZZO LOCALI E ATTREZZATURE E CONNETTIVITA' INFORMATICA 2019</t>
  </si>
  <si>
    <t>02/01/2019</t>
  </si>
  <si>
    <t>Servizio erogazione teleriscaldamento Brixia Forum  per l'anno 2019</t>
  </si>
  <si>
    <t>Importo interamente riaddebitato all'affittuario del Polo Fieristico Brixiaforum di via Caprera, 5 a Brescia Probrixia az. Speciale CCIAA</t>
  </si>
  <si>
    <t xml:space="preserve">Importo interamente riaddebitato al gestore del Palaleonessa San Filippo S.p.A. </t>
  </si>
  <si>
    <t>Servizio erogazione acqua Brixia Forum  per l'anno 2019</t>
  </si>
  <si>
    <t>Servizio erogazione energia elettrica Brixia Forum  per l'anno 2019</t>
  </si>
  <si>
    <t>COMPENSO PER REVISIONE LEGALE DEI CONTI ANNO 2019</t>
  </si>
  <si>
    <t>NOLEGGIO FOTOCOPIATORI (NUOVO CONTRATTO)</t>
  </si>
  <si>
    <t>Noleggio Fotocopiatori incluso costo copie</t>
  </si>
  <si>
    <t>IMPORTO RIFERITO ALL'ANNO 2019</t>
  </si>
  <si>
    <t>Acquisto buoni pasto per dipendenti nell'anno 2019</t>
  </si>
  <si>
    <t>25/03/2019</t>
  </si>
  <si>
    <t>01/05/2019</t>
  </si>
  <si>
    <t>Acquisto Antivirus annuale e programma monitiraggio accesso server inclusa installazione + interventi tecnici mese di maggio - giugno 2019</t>
  </si>
  <si>
    <t>5 ORE INCLUSE INSTALLAZIONI</t>
  </si>
  <si>
    <t>5 ORE DI INTERVENTO OLTRE AI PROGRAMMII INSTALLATI</t>
  </si>
  <si>
    <t>CANONE DI MANUTENZIONE SOFTWARE LYNFA AZIENDA + CANONE CLOUD PER 1 UTENTE</t>
  </si>
  <si>
    <t>17/11/2017</t>
  </si>
  <si>
    <t>A REVOCA</t>
  </si>
  <si>
    <t>CANONE ANNUALE</t>
  </si>
  <si>
    <t>Interventi oltre al contratto generale relativo alla reperibilità</t>
  </si>
  <si>
    <t>Importo riferito a tutto il 2019 ed a tutto il personale dipendente</t>
  </si>
  <si>
    <t>Servizi in materia contabile, amministrativa e fiscale per il periodo 01/01/2019 - 31/12/2019</t>
  </si>
  <si>
    <t>DURATA DEL CONTRATTO</t>
  </si>
  <si>
    <t>ALTRE SPESE ESENTI</t>
  </si>
  <si>
    <t>Buste paga e servizi in materie di gestione del personale</t>
  </si>
  <si>
    <t>MANCA</t>
  </si>
  <si>
    <t>7,86 ANNI</t>
  </si>
  <si>
    <t>01684270174</t>
  </si>
  <si>
    <t>CANCELLERIA</t>
  </si>
  <si>
    <t>17/11/2019</t>
  </si>
  <si>
    <t>CASSA PROFESS.TI</t>
  </si>
  <si>
    <t>RIVIERA AVV.TA GIOVANNA</t>
  </si>
  <si>
    <t xml:space="preserve">Procedura negoziata plurima </t>
  </si>
  <si>
    <t>74</t>
  </si>
  <si>
    <t>20/08/2019</t>
  </si>
  <si>
    <t>26/09/2019</t>
  </si>
  <si>
    <t>36</t>
  </si>
  <si>
    <t>65</t>
  </si>
  <si>
    <t>39</t>
  </si>
  <si>
    <t>06/05/2019</t>
  </si>
  <si>
    <t>Interventi riparazione perdite copertura da marzo a giugno 2019-Opere a consuntivo.</t>
  </si>
  <si>
    <t>Procedura negoziata plurima-Variante</t>
  </si>
  <si>
    <t>40 giorni</t>
  </si>
  <si>
    <t>Variante aggiuntiva intervento impianto riscaldamento padiglione con destratificatori 1 stralcio. Fornitura e posa nuove tubazioni di aduzione.</t>
  </si>
  <si>
    <t>INTERVENTI TECNICI PER LA RICERCA DELLA PERDITA IDRICA IMPIANTO IDRANTI</t>
  </si>
  <si>
    <t>23/08/2019</t>
  </si>
  <si>
    <t>5</t>
  </si>
  <si>
    <t>Verifiche resistografiche travi esterne padiglione sud anno 2019</t>
  </si>
  <si>
    <t xml:space="preserve">PRATICA EDILIZIE E COORD. SICUREZZA  BUSSOLA PORTA N. 17 </t>
  </si>
  <si>
    <t>nd.</t>
  </si>
  <si>
    <t>STUDIO LEGALE ASSOCIATO Onofri</t>
  </si>
  <si>
    <t>PRESTAZIONIPROFESSIONALI ANNO 2019</t>
  </si>
  <si>
    <t>Consulenze legali giudiziali e varie anno 2019</t>
  </si>
  <si>
    <t>MESSA IN ESERCIZIO ASCENSORI PALALEONESSA-Opera non completata da ATI.</t>
  </si>
  <si>
    <t>Fornitura boccole in faggio palazzetto ex E.I.B. - Opera non complettata da ATI.</t>
  </si>
  <si>
    <t>Fornitura e posa serramento presso Palaleonessa- Opera non completata da ATI.</t>
  </si>
  <si>
    <t>Collaudo tecnico strutturale-Ristrutturazione palazzetto ex EIB.</t>
  </si>
  <si>
    <t>Posa in opera boccole di faggio presso il palazzetto E.I.B.-Opera non completata da ATI.</t>
  </si>
  <si>
    <t xml:space="preserve"> Riqualificazione riscaldamento con destratificatori pad. 1 Brixia Forum, Dis Play 1 stralcio.</t>
  </si>
  <si>
    <t xml:space="preserve"> Riqualificazione riscaldamento con destratificatori pad. 1 Brixia Forum Dis Play 2 stralcio.</t>
  </si>
  <si>
    <t>RIPARAZIONE GRUPPO FRIGO DAIKIN</t>
  </si>
  <si>
    <t>26/04/2019</t>
  </si>
  <si>
    <t>PARCELLA ASSISTENZA TECNICA IMMOBILIARE ANNO 2019</t>
  </si>
  <si>
    <t>Installazione nuove stampanti e risoluzione problemi con sito internet</t>
  </si>
  <si>
    <t>31/12/209</t>
  </si>
  <si>
    <t>127</t>
  </si>
  <si>
    <t>Contratto reperibilità per la gestione della stazione di pompaggio  - totale costi presidio anno 2019</t>
  </si>
  <si>
    <t>Servizio di telefonia cellulare fino al 31/12/2019</t>
  </si>
  <si>
    <t>GARA PERIZIE S.r.l.</t>
  </si>
  <si>
    <t>02412250983</t>
  </si>
  <si>
    <t>ONORARIO PERIZIA DI PARTE SINISTRO ASSICURATIVO 12 AGOSTO 2018</t>
  </si>
  <si>
    <t>18/03/2020</t>
  </si>
  <si>
    <t>COORD. SICUREZZA I.F.B. ANNO 2019</t>
  </si>
  <si>
    <t>09/12/2018</t>
  </si>
  <si>
    <t>ASSISTENZA HARDWARE E SOFTWARE - INTERVENTI TECNICI NEL MESE DI OTTOBRE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</si>
</sst>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#,##0_ ;\-#,##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4" applyNumberFormat="0" applyAlignment="0" applyProtection="0"/>
    <xf numFmtId="0" fontId="24" fillId="8" borderId="5" applyNumberFormat="0" applyAlignment="0" applyProtection="0"/>
    <xf numFmtId="0" fontId="25" fillId="8" borderId="4" applyNumberFormat="0" applyAlignment="0" applyProtection="0"/>
    <xf numFmtId="0" fontId="26" fillId="0" borderId="6" applyNumberFormat="0" applyFill="0" applyAlignment="0" applyProtection="0"/>
    <xf numFmtId="0" fontId="27" fillId="9" borderId="7" applyNumberFormat="0" applyAlignment="0" applyProtection="0"/>
    <xf numFmtId="0" fontId="28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43" fontId="0" fillId="0" borderId="0" xfId="1" applyFon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0" fontId="0" fillId="0" borderId="0" xfId="0" quotePrefix="1" applyAlignment="1">
      <alignment horizontal="center"/>
    </xf>
    <xf numFmtId="0" fontId="2" fillId="0" borderId="0" xfId="0" applyFont="1"/>
    <xf numFmtId="43" fontId="5" fillId="0" borderId="0" xfId="1" applyFont="1"/>
    <xf numFmtId="49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3" fontId="5" fillId="0" borderId="0" xfId="2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5" fillId="0" borderId="0" xfId="1" applyNumberFormat="1" applyFont="1" applyAlignment="1">
      <alignment horizont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 wrapText="1"/>
    </xf>
    <xf numFmtId="43" fontId="5" fillId="0" borderId="0" xfId="1" applyFont="1" applyFill="1"/>
    <xf numFmtId="43" fontId="5" fillId="0" borderId="0" xfId="2" applyNumberFormat="1" applyFont="1" applyFill="1"/>
    <xf numFmtId="0" fontId="5" fillId="0" borderId="0" xfId="0" applyFont="1" applyFill="1"/>
    <xf numFmtId="43" fontId="5" fillId="0" borderId="0" xfId="1" applyFont="1" applyFill="1" applyAlignment="1">
      <alignment wrapText="1"/>
    </xf>
    <xf numFmtId="43" fontId="5" fillId="0" borderId="0" xfId="1" applyFont="1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49" fontId="5" fillId="0" borderId="0" xfId="1" applyNumberFormat="1" applyFont="1" applyFill="1" applyAlignment="1">
      <alignment wrapText="1"/>
    </xf>
    <xf numFmtId="49" fontId="0" fillId="0" borderId="0" xfId="0" applyNumberFormat="1" applyFill="1" applyAlignment="1">
      <alignment wrapText="1"/>
    </xf>
    <xf numFmtId="49" fontId="5" fillId="0" borderId="0" xfId="1" applyNumberFormat="1" applyFont="1" applyFill="1" applyAlignment="1">
      <alignment horizontal="center" wrapText="1"/>
    </xf>
    <xf numFmtId="43" fontId="0" fillId="0" borderId="0" xfId="1" applyFont="1" applyFill="1"/>
    <xf numFmtId="43" fontId="5" fillId="0" borderId="0" xfId="0" applyNumberFormat="1" applyFont="1" applyFill="1"/>
    <xf numFmtId="43" fontId="0" fillId="0" borderId="0" xfId="0" applyNumberForma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5" fillId="0" borderId="0" xfId="0" quotePrefix="1" applyFont="1" applyFill="1" applyAlignment="1">
      <alignment horizontal="center"/>
    </xf>
    <xf numFmtId="49" fontId="5" fillId="0" borderId="0" xfId="2" applyNumberFormat="1" applyFont="1" applyFill="1" applyAlignment="1">
      <alignment horizontal="center" wrapText="1"/>
    </xf>
    <xf numFmtId="49" fontId="0" fillId="0" borderId="0" xfId="1" applyNumberFormat="1" applyFont="1" applyFill="1" applyAlignment="1">
      <alignment wrapText="1"/>
    </xf>
    <xf numFmtId="49" fontId="0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43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wrapText="1"/>
    </xf>
    <xf numFmtId="49" fontId="0" fillId="0" borderId="0" xfId="0" applyNumberFormat="1" applyFill="1" applyBorder="1" applyAlignment="1">
      <alignment wrapText="1"/>
    </xf>
    <xf numFmtId="0" fontId="0" fillId="0" borderId="0" xfId="0" quotePrefix="1" applyFill="1" applyBorder="1" applyAlignment="1">
      <alignment horizontal="center"/>
    </xf>
    <xf numFmtId="49" fontId="7" fillId="0" borderId="0" xfId="0" applyNumberFormat="1" applyFont="1" applyFill="1" applyAlignment="1">
      <alignment wrapText="1"/>
    </xf>
    <xf numFmtId="14" fontId="0" fillId="0" borderId="0" xfId="0" applyNumberForma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14" fontId="5" fillId="0" borderId="0" xfId="0" applyNumberFormat="1" applyFont="1" applyFill="1" applyAlignment="1">
      <alignment horizontal="center" wrapText="1"/>
    </xf>
    <xf numFmtId="14" fontId="0" fillId="0" borderId="0" xfId="0" applyNumberFormat="1" applyFill="1"/>
    <xf numFmtId="0" fontId="0" fillId="0" borderId="0" xfId="0" applyFont="1" applyFill="1"/>
    <xf numFmtId="0" fontId="5" fillId="0" borderId="0" xfId="0" applyFont="1" applyFill="1" applyAlignment="1">
      <alignment horizontal="center" wrapText="1"/>
    </xf>
    <xf numFmtId="49" fontId="0" fillId="0" borderId="0" xfId="1" applyNumberFormat="1" applyFont="1" applyFill="1" applyBorder="1" applyAlignment="1">
      <alignment horizontal="center" wrapText="1"/>
    </xf>
    <xf numFmtId="49" fontId="0" fillId="0" borderId="0" xfId="0" quotePrefix="1" applyNumberFormat="1" applyFill="1" applyAlignment="1">
      <alignment horizontal="center"/>
    </xf>
    <xf numFmtId="0" fontId="0" fillId="0" borderId="0" xfId="0" applyFont="1"/>
    <xf numFmtId="0" fontId="8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quotePrefix="1" applyFont="1" applyFill="1" applyAlignment="1">
      <alignment horizontal="center" wrapText="1"/>
    </xf>
    <xf numFmtId="0" fontId="9" fillId="0" borderId="0" xfId="0" quotePrefix="1" applyFont="1" applyFill="1" applyBorder="1" applyAlignment="1">
      <alignment horizontal="center"/>
    </xf>
    <xf numFmtId="49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166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wrapText="1"/>
    </xf>
    <xf numFmtId="49" fontId="0" fillId="0" borderId="0" xfId="0" applyNumberFormat="1"/>
    <xf numFmtId="49" fontId="15" fillId="0" borderId="0" xfId="1" applyNumberFormat="1" applyFont="1" applyFill="1" applyAlignment="1">
      <alignment horizontal="center" wrapText="1"/>
    </xf>
    <xf numFmtId="49" fontId="15" fillId="0" borderId="0" xfId="0" applyNumberFormat="1" applyFont="1" applyFill="1" applyAlignment="1">
      <alignment wrapText="1"/>
    </xf>
    <xf numFmtId="49" fontId="15" fillId="0" borderId="0" xfId="0" applyNumberFormat="1" applyFont="1" applyFill="1" applyAlignment="1">
      <alignment horizontal="center" wrapText="1"/>
    </xf>
    <xf numFmtId="49" fontId="15" fillId="0" borderId="0" xfId="1" applyNumberFormat="1" applyFont="1" applyFill="1" applyAlignment="1">
      <alignment wrapText="1"/>
    </xf>
    <xf numFmtId="14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49" fontId="5" fillId="0" borderId="0" xfId="0" quotePrefix="1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164" fontId="0" fillId="0" borderId="0" xfId="3" applyFont="1" applyFill="1" applyAlignment="1">
      <alignment wrapText="1"/>
    </xf>
    <xf numFmtId="164" fontId="0" fillId="0" borderId="0" xfId="3" applyFont="1"/>
    <xf numFmtId="164" fontId="0" fillId="0" borderId="0" xfId="3" applyFont="1" applyAlignment="1">
      <alignment wrapText="1"/>
    </xf>
    <xf numFmtId="164" fontId="0" fillId="0" borderId="0" xfId="3" applyFont="1" applyFill="1"/>
    <xf numFmtId="0" fontId="0" fillId="0" borderId="0" xfId="0"/>
    <xf numFmtId="164" fontId="0" fillId="0" borderId="0" xfId="45" applyFont="1"/>
    <xf numFmtId="14" fontId="0" fillId="0" borderId="0" xfId="0" applyNumberFormat="1" applyAlignment="1">
      <alignment horizontal="center"/>
    </xf>
    <xf numFmtId="164" fontId="0" fillId="0" borderId="0" xfId="45" applyFont="1" applyFill="1"/>
    <xf numFmtId="0" fontId="0" fillId="0" borderId="0" xfId="0" applyFill="1" applyAlignment="1">
      <alignment wrapText="1"/>
    </xf>
    <xf numFmtId="0" fontId="0" fillId="0" borderId="0" xfId="0" applyFill="1"/>
  </cellXfs>
  <cellStyles count="50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4" builtinId="22" customBuiltin="1"/>
    <cellStyle name="Cella collegata" xfId="15" builtinId="24" customBuiltin="1"/>
    <cellStyle name="Cella da controllare" xfId="16" builtinId="23" customBuiltin="1"/>
    <cellStyle name="Colore 1" xfId="2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2" builtinId="20" customBuiltin="1"/>
    <cellStyle name="Migliaia" xfId="1" builtinId="3"/>
    <cellStyle name="Migliaia 2" xfId="46" xr:uid="{14269895-8980-4BF5-85D5-406139245395}"/>
    <cellStyle name="Migliaia 3" xfId="48" xr:uid="{86D10FFA-8014-437C-9170-DBA3CC1D841F}"/>
    <cellStyle name="Migliaia 4" xfId="49" xr:uid="{D76942FE-8ECA-41AB-812A-7DDDC8A37A07}"/>
    <cellStyle name="Neutrale" xfId="11" builtinId="28" customBuiltin="1"/>
    <cellStyle name="Normale" xfId="0" builtinId="0"/>
    <cellStyle name="Nota" xfId="18" builtinId="10" customBuiltin="1"/>
    <cellStyle name="Output" xfId="13" builtinId="21" customBuiltin="1"/>
    <cellStyle name="Testo avviso" xfId="17" builtinId="11" customBuiltin="1"/>
    <cellStyle name="Testo descrittivo" xfId="19" builtinId="53" customBuiltin="1"/>
    <cellStyle name="Titolo" xfId="4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Totale" xfId="20" builtinId="25" customBuiltin="1"/>
    <cellStyle name="Valore non valido" xfId="10" builtinId="27" customBuiltin="1"/>
    <cellStyle name="Valore valido" xfId="9" builtinId="26" customBuiltin="1"/>
    <cellStyle name="Valuta" xfId="3" builtinId="4"/>
    <cellStyle name="Valuta 2" xfId="45" xr:uid="{312754F1-2A20-4CF5-AAC6-51330854A87D}"/>
    <cellStyle name="Valuta 3" xfId="47" xr:uid="{072EA310-2202-4D42-9217-89680387F104}"/>
    <cellStyle name="Valuta 4" xfId="44" xr:uid="{F40C5C6E-A050-4B34-A054-4DB68F8B9F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BF47-BA72-4893-9546-E7547D399C63}">
  <sheetPr>
    <pageSetUpPr fitToPage="1"/>
  </sheetPr>
  <dimension ref="A1:W95"/>
  <sheetViews>
    <sheetView tabSelected="1" zoomScale="80" zoomScaleNormal="80"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B7" sqref="B7"/>
    </sheetView>
  </sheetViews>
  <sheetFormatPr defaultRowHeight="15" outlineLevelCol="1" x14ac:dyDescent="0.25"/>
  <cols>
    <col min="1" max="1" width="14.42578125" style="43" hidden="1" customWidth="1" outlineLevel="1"/>
    <col min="2" max="2" width="41.28515625" customWidth="1" collapsed="1"/>
    <col min="3" max="3" width="21.85546875" style="13" customWidth="1"/>
    <col min="4" max="4" width="46.85546875" customWidth="1"/>
    <col min="5" max="5" width="22.85546875" style="13" hidden="1" customWidth="1" outlineLevel="1"/>
    <col min="6" max="6" width="23" style="23" customWidth="1" collapsed="1"/>
    <col min="7" max="7" width="18.140625" style="23" customWidth="1"/>
    <col min="8" max="8" width="17.7109375" style="23" customWidth="1"/>
    <col min="9" max="9" width="16.7109375" style="43" customWidth="1"/>
    <col min="10" max="10" width="16.5703125" hidden="1" customWidth="1" outlineLevel="1"/>
    <col min="11" max="11" width="16.5703125" customWidth="1" collapsed="1"/>
    <col min="12" max="14" width="16.5703125" hidden="1" customWidth="1" outlineLevel="1"/>
    <col min="15" max="15" width="13.42578125" hidden="1" customWidth="1" outlineLevel="1"/>
    <col min="16" max="16" width="17.140625" customWidth="1" collapsed="1"/>
    <col min="17" max="17" width="15.5703125" hidden="1" customWidth="1" outlineLevel="1"/>
    <col min="18" max="18" width="17.28515625" hidden="1" customWidth="1" outlineLevel="1"/>
    <col min="19" max="19" width="16.28515625" customWidth="1" collapsed="1"/>
    <col min="20" max="20" width="16.28515625" customWidth="1"/>
    <col min="21" max="21" width="37.42578125" style="9" customWidth="1"/>
  </cols>
  <sheetData>
    <row r="1" spans="1:21" x14ac:dyDescent="0.25">
      <c r="B1" s="1"/>
      <c r="C1" s="16"/>
    </row>
    <row r="2" spans="1:21" s="71" customFormat="1" ht="21" x14ac:dyDescent="0.35">
      <c r="A2" s="73"/>
      <c r="B2" s="69" t="s">
        <v>279</v>
      </c>
      <c r="C2" s="70"/>
      <c r="E2" s="68"/>
      <c r="F2" s="72"/>
      <c r="G2" s="72"/>
      <c r="H2" s="72"/>
      <c r="I2" s="73"/>
      <c r="U2" s="74"/>
    </row>
    <row r="3" spans="1:21" x14ac:dyDescent="0.25">
      <c r="B3" s="1"/>
      <c r="C3" s="16"/>
      <c r="H3" s="52"/>
      <c r="I3" s="48"/>
    </row>
    <row r="4" spans="1:21" x14ac:dyDescent="0.25">
      <c r="B4" s="6" t="s">
        <v>102</v>
      </c>
      <c r="C4" s="16"/>
    </row>
    <row r="5" spans="1:21" x14ac:dyDescent="0.25">
      <c r="B5" s="57" t="s">
        <v>101</v>
      </c>
      <c r="C5" s="16"/>
    </row>
    <row r="6" spans="1:21" x14ac:dyDescent="0.25">
      <c r="B6" s="57" t="s">
        <v>103</v>
      </c>
      <c r="C6" s="16"/>
      <c r="I6" s="50"/>
      <c r="J6" s="75"/>
    </row>
    <row r="7" spans="1:21" x14ac:dyDescent="0.25">
      <c r="B7" s="57" t="s">
        <v>132</v>
      </c>
      <c r="C7" s="16"/>
    </row>
    <row r="9" spans="1:21" ht="60.75" customHeight="1" x14ac:dyDescent="0.25">
      <c r="A9" s="17" t="s">
        <v>133</v>
      </c>
      <c r="B9" s="17" t="s">
        <v>8</v>
      </c>
      <c r="C9" s="17" t="s">
        <v>50</v>
      </c>
      <c r="D9" s="17" t="s">
        <v>9</v>
      </c>
      <c r="E9" s="17" t="s">
        <v>41</v>
      </c>
      <c r="F9" s="17" t="s">
        <v>23</v>
      </c>
      <c r="G9" s="17" t="s">
        <v>24</v>
      </c>
      <c r="H9" s="17" t="s">
        <v>153</v>
      </c>
      <c r="I9" s="17" t="s">
        <v>109</v>
      </c>
      <c r="J9" s="17" t="s">
        <v>297</v>
      </c>
      <c r="K9" s="17" t="s">
        <v>10</v>
      </c>
      <c r="L9" s="17" t="s">
        <v>357</v>
      </c>
      <c r="M9" s="17" t="s">
        <v>1</v>
      </c>
      <c r="N9" s="17" t="s">
        <v>350</v>
      </c>
      <c r="O9" s="17" t="s">
        <v>12</v>
      </c>
      <c r="P9" s="59" t="s">
        <v>104</v>
      </c>
      <c r="Q9" s="17" t="s">
        <v>5</v>
      </c>
      <c r="R9" s="17" t="s">
        <v>14</v>
      </c>
      <c r="S9" s="17" t="s">
        <v>2</v>
      </c>
      <c r="T9" s="17" t="s">
        <v>268</v>
      </c>
      <c r="U9" s="17" t="s">
        <v>0</v>
      </c>
    </row>
    <row r="10" spans="1:21" ht="63.75" customHeight="1" x14ac:dyDescent="0.25">
      <c r="A10" s="48">
        <v>43466</v>
      </c>
      <c r="B10" s="26" t="s">
        <v>207</v>
      </c>
      <c r="C10" s="50" t="s">
        <v>17</v>
      </c>
      <c r="D10" s="39" t="s">
        <v>179</v>
      </c>
      <c r="E10" s="41" t="s">
        <v>110</v>
      </c>
      <c r="F10" s="26" t="s">
        <v>15</v>
      </c>
      <c r="G10" s="40">
        <v>43318</v>
      </c>
      <c r="H10" s="41" t="s">
        <v>22</v>
      </c>
      <c r="I10" s="41" t="s">
        <v>52</v>
      </c>
      <c r="J10" s="42">
        <v>7010.56</v>
      </c>
      <c r="K10" s="42">
        <v>21738.21</v>
      </c>
      <c r="L10" s="28"/>
      <c r="M10" s="28">
        <f>K10+L10</f>
        <v>21738.21</v>
      </c>
      <c r="N10" s="28"/>
      <c r="O10" s="28">
        <v>0</v>
      </c>
      <c r="P10" s="28">
        <f>M10</f>
        <v>21738.21</v>
      </c>
      <c r="Q10" s="28">
        <v>0</v>
      </c>
      <c r="R10" s="28">
        <f>P10</f>
        <v>21738.21</v>
      </c>
      <c r="S10" s="28">
        <f>M10</f>
        <v>21738.21</v>
      </c>
      <c r="T10" s="28">
        <f t="shared" ref="T10:T20" si="0">R10-S10</f>
        <v>0</v>
      </c>
      <c r="U10" s="39" t="s">
        <v>329</v>
      </c>
    </row>
    <row r="11" spans="1:21" ht="63.75" customHeight="1" x14ac:dyDescent="0.25">
      <c r="A11" s="48">
        <v>43466</v>
      </c>
      <c r="B11" s="26" t="s">
        <v>207</v>
      </c>
      <c r="C11" s="50" t="s">
        <v>17</v>
      </c>
      <c r="D11" s="39" t="s">
        <v>327</v>
      </c>
      <c r="E11" s="41" t="s">
        <v>110</v>
      </c>
      <c r="F11" s="26" t="s">
        <v>15</v>
      </c>
      <c r="G11" s="40">
        <v>37320</v>
      </c>
      <c r="H11" s="41" t="s">
        <v>22</v>
      </c>
      <c r="I11" s="41" t="s">
        <v>52</v>
      </c>
      <c r="J11" s="42">
        <v>15840.58</v>
      </c>
      <c r="K11" s="42">
        <v>83129.7</v>
      </c>
      <c r="L11" s="28">
        <v>0</v>
      </c>
      <c r="M11" s="28">
        <f>K11+L11</f>
        <v>83129.7</v>
      </c>
      <c r="N11" s="28"/>
      <c r="O11" s="28">
        <v>0</v>
      </c>
      <c r="P11" s="28">
        <f>M11</f>
        <v>83129.7</v>
      </c>
      <c r="Q11" s="28">
        <v>0</v>
      </c>
      <c r="R11" s="28">
        <f>P11</f>
        <v>83129.7</v>
      </c>
      <c r="S11" s="28">
        <f>M11</f>
        <v>83129.7</v>
      </c>
      <c r="T11" s="28">
        <f t="shared" si="0"/>
        <v>0</v>
      </c>
      <c r="U11" s="39" t="s">
        <v>328</v>
      </c>
    </row>
    <row r="12" spans="1:21" ht="63.75" customHeight="1" x14ac:dyDescent="0.25">
      <c r="A12" s="49">
        <v>43473</v>
      </c>
      <c r="B12" s="26" t="s">
        <v>53</v>
      </c>
      <c r="C12" s="50" t="s">
        <v>54</v>
      </c>
      <c r="D12" s="39" t="s">
        <v>330</v>
      </c>
      <c r="E12" s="41" t="s">
        <v>110</v>
      </c>
      <c r="F12" s="26" t="s">
        <v>15</v>
      </c>
      <c r="G12" s="40">
        <v>37320</v>
      </c>
      <c r="H12" s="41" t="s">
        <v>22</v>
      </c>
      <c r="I12" s="41" t="s">
        <v>52</v>
      </c>
      <c r="J12" s="18">
        <v>12387.84</v>
      </c>
      <c r="K12" s="42">
        <v>27150.18</v>
      </c>
      <c r="L12" s="28">
        <v>0</v>
      </c>
      <c r="M12" s="28">
        <f>K12+L12</f>
        <v>27150.18</v>
      </c>
      <c r="N12" s="28"/>
      <c r="O12" s="28">
        <v>0</v>
      </c>
      <c r="P12" s="28">
        <f>M12+O12</f>
        <v>27150.18</v>
      </c>
      <c r="Q12" s="28">
        <v>0</v>
      </c>
      <c r="R12" s="28">
        <f>P12</f>
        <v>27150.18</v>
      </c>
      <c r="S12" s="28">
        <f>M12</f>
        <v>27150.18</v>
      </c>
      <c r="T12" s="28">
        <f t="shared" si="0"/>
        <v>0</v>
      </c>
      <c r="U12" s="39" t="s">
        <v>262</v>
      </c>
    </row>
    <row r="13" spans="1:21" ht="63.75" customHeight="1" x14ac:dyDescent="0.25">
      <c r="A13" s="48">
        <v>43473</v>
      </c>
      <c r="B13" s="26" t="s">
        <v>55</v>
      </c>
      <c r="C13" s="50" t="s">
        <v>56</v>
      </c>
      <c r="D13" s="39" t="s">
        <v>331</v>
      </c>
      <c r="E13" s="41" t="s">
        <v>110</v>
      </c>
      <c r="F13" s="26" t="s">
        <v>15</v>
      </c>
      <c r="G13" s="38" t="s">
        <v>261</v>
      </c>
      <c r="H13" s="40">
        <v>44012</v>
      </c>
      <c r="I13" s="38" t="s">
        <v>57</v>
      </c>
      <c r="J13" s="18">
        <v>99557.23</v>
      </c>
      <c r="K13" s="42">
        <v>140674.70000000001</v>
      </c>
      <c r="L13" s="28">
        <v>0</v>
      </c>
      <c r="M13" s="28">
        <f>K13+L13</f>
        <v>140674.70000000001</v>
      </c>
      <c r="N13" s="28"/>
      <c r="O13" s="28">
        <v>0</v>
      </c>
      <c r="P13" s="28">
        <f>M13+O13</f>
        <v>140674.70000000001</v>
      </c>
      <c r="Q13" s="28">
        <v>0</v>
      </c>
      <c r="R13" s="28">
        <f>P13</f>
        <v>140674.70000000001</v>
      </c>
      <c r="S13" s="28">
        <f>M13</f>
        <v>140674.70000000001</v>
      </c>
      <c r="T13" s="28">
        <f t="shared" si="0"/>
        <v>0</v>
      </c>
      <c r="U13" s="39" t="s">
        <v>262</v>
      </c>
    </row>
    <row r="14" spans="1:21" ht="63.75" customHeight="1" x14ac:dyDescent="0.25">
      <c r="A14" s="48">
        <v>43473</v>
      </c>
      <c r="B14" s="33" t="s">
        <v>6</v>
      </c>
      <c r="C14" s="32" t="str">
        <f>"02517810202"</f>
        <v>02517810202</v>
      </c>
      <c r="D14" s="33" t="s">
        <v>25</v>
      </c>
      <c r="E14" s="43" t="s">
        <v>51</v>
      </c>
      <c r="F14" s="33" t="s">
        <v>26</v>
      </c>
      <c r="G14" s="34" t="s">
        <v>27</v>
      </c>
      <c r="H14" s="33" t="s">
        <v>28</v>
      </c>
      <c r="I14" s="34" t="s">
        <v>29</v>
      </c>
      <c r="J14" s="18">
        <v>6789771.0999999996</v>
      </c>
      <c r="K14" s="18">
        <f>J14</f>
        <v>6789771.0999999996</v>
      </c>
      <c r="L14" s="18">
        <v>0</v>
      </c>
      <c r="M14" s="18">
        <f>K14</f>
        <v>6789771.0999999996</v>
      </c>
      <c r="N14" s="18"/>
      <c r="O14" s="28">
        <v>0</v>
      </c>
      <c r="P14" s="21">
        <f>M14</f>
        <v>6789771.0999999996</v>
      </c>
      <c r="Q14" s="22"/>
      <c r="R14" s="18">
        <f>P14</f>
        <v>6789771.0999999996</v>
      </c>
      <c r="S14" s="18">
        <f>R14-297343.21+240052.77</f>
        <v>6732480.6599999992</v>
      </c>
      <c r="T14" s="28">
        <f t="shared" si="0"/>
        <v>57290.44000000041</v>
      </c>
      <c r="U14" s="31" t="s">
        <v>240</v>
      </c>
    </row>
    <row r="15" spans="1:21" ht="63.75" customHeight="1" x14ac:dyDescent="0.25">
      <c r="A15" s="48">
        <v>43475</v>
      </c>
      <c r="B15" s="26" t="s">
        <v>58</v>
      </c>
      <c r="C15" s="24" t="s">
        <v>48</v>
      </c>
      <c r="D15" s="26" t="s">
        <v>195</v>
      </c>
      <c r="E15" s="44" t="s">
        <v>110</v>
      </c>
      <c r="F15" s="26" t="s">
        <v>15</v>
      </c>
      <c r="G15" s="44" t="s">
        <v>59</v>
      </c>
      <c r="H15" s="44" t="s">
        <v>22</v>
      </c>
      <c r="I15" s="44" t="s">
        <v>60</v>
      </c>
      <c r="J15" s="18">
        <v>300</v>
      </c>
      <c r="K15" s="28">
        <f>J15</f>
        <v>300</v>
      </c>
      <c r="L15" s="28">
        <v>0</v>
      </c>
      <c r="M15" s="28">
        <f t="shared" ref="M15:M26" si="1">K15+L15</f>
        <v>300</v>
      </c>
      <c r="N15" s="28"/>
      <c r="O15" s="28">
        <v>0</v>
      </c>
      <c r="P15" s="28">
        <f>M15+O15</f>
        <v>300</v>
      </c>
      <c r="Q15" s="28">
        <v>0</v>
      </c>
      <c r="R15" s="28">
        <f>P15-Q15</f>
        <v>300</v>
      </c>
      <c r="S15" s="28">
        <f>M15</f>
        <v>300</v>
      </c>
      <c r="T15" s="28">
        <f t="shared" si="0"/>
        <v>0</v>
      </c>
      <c r="U15" s="39" t="s">
        <v>61</v>
      </c>
    </row>
    <row r="16" spans="1:21" ht="81.599999999999994" customHeight="1" x14ac:dyDescent="0.25">
      <c r="A16" s="48">
        <v>43475</v>
      </c>
      <c r="B16" s="26" t="s">
        <v>58</v>
      </c>
      <c r="C16" s="24" t="s">
        <v>48</v>
      </c>
      <c r="D16" s="26" t="s">
        <v>196</v>
      </c>
      <c r="E16" s="44" t="s">
        <v>110</v>
      </c>
      <c r="F16" s="26" t="s">
        <v>15</v>
      </c>
      <c r="G16" s="44" t="s">
        <v>197</v>
      </c>
      <c r="H16" s="44" t="s">
        <v>22</v>
      </c>
      <c r="I16" s="44" t="s">
        <v>60</v>
      </c>
      <c r="J16" s="18">
        <v>120</v>
      </c>
      <c r="K16" s="28">
        <f>J16</f>
        <v>120</v>
      </c>
      <c r="L16" s="28">
        <v>0</v>
      </c>
      <c r="M16" s="28">
        <f t="shared" si="1"/>
        <v>120</v>
      </c>
      <c r="N16" s="28"/>
      <c r="O16" s="28">
        <v>0</v>
      </c>
      <c r="P16" s="28">
        <f>M16+O16</f>
        <v>120</v>
      </c>
      <c r="Q16" s="28">
        <v>0</v>
      </c>
      <c r="R16" s="28">
        <f>P16-Q16</f>
        <v>120</v>
      </c>
      <c r="S16" s="28">
        <f>M16</f>
        <v>120</v>
      </c>
      <c r="T16" s="28">
        <f t="shared" si="0"/>
        <v>0</v>
      </c>
      <c r="U16" s="39" t="s">
        <v>61</v>
      </c>
    </row>
    <row r="17" spans="1:21" ht="63.75" customHeight="1" x14ac:dyDescent="0.25">
      <c r="A17" s="48">
        <v>43487</v>
      </c>
      <c r="B17" s="26" t="s">
        <v>58</v>
      </c>
      <c r="C17" s="24" t="s">
        <v>48</v>
      </c>
      <c r="D17" s="26" t="s">
        <v>256</v>
      </c>
      <c r="E17" s="4" t="s">
        <v>115</v>
      </c>
      <c r="F17" s="26" t="s">
        <v>15</v>
      </c>
      <c r="G17" s="44" t="s">
        <v>251</v>
      </c>
      <c r="H17" s="44" t="s">
        <v>257</v>
      </c>
      <c r="I17" s="44" t="s">
        <v>258</v>
      </c>
      <c r="J17" s="18">
        <v>590</v>
      </c>
      <c r="K17" s="42">
        <f>J17</f>
        <v>590</v>
      </c>
      <c r="L17" s="28">
        <v>0</v>
      </c>
      <c r="M17" s="28">
        <f t="shared" si="1"/>
        <v>590</v>
      </c>
      <c r="N17" s="28"/>
      <c r="O17" s="28">
        <v>0</v>
      </c>
      <c r="P17" s="28">
        <f>M17+O17</f>
        <v>590</v>
      </c>
      <c r="Q17" s="28">
        <v>0</v>
      </c>
      <c r="R17" s="28">
        <f>P17</f>
        <v>590</v>
      </c>
      <c r="S17" s="28">
        <f>M17</f>
        <v>590</v>
      </c>
      <c r="T17" s="28">
        <f t="shared" si="0"/>
        <v>0</v>
      </c>
      <c r="U17" s="39"/>
    </row>
    <row r="18" spans="1:21" ht="63.75" customHeight="1" x14ac:dyDescent="0.25">
      <c r="A18" s="48">
        <v>43493</v>
      </c>
      <c r="B18" s="45" t="s">
        <v>119</v>
      </c>
      <c r="C18" s="46" t="s">
        <v>62</v>
      </c>
      <c r="D18" s="26" t="s">
        <v>191</v>
      </c>
      <c r="E18" s="44" t="s">
        <v>192</v>
      </c>
      <c r="F18" s="26" t="s">
        <v>63</v>
      </c>
      <c r="G18" s="44" t="s">
        <v>64</v>
      </c>
      <c r="H18" s="26" t="s">
        <v>65</v>
      </c>
      <c r="I18" s="44" t="s">
        <v>66</v>
      </c>
      <c r="J18" s="28">
        <v>6000</v>
      </c>
      <c r="K18" s="28">
        <v>3950.43</v>
      </c>
      <c r="L18" s="28">
        <v>150</v>
      </c>
      <c r="M18" s="28">
        <f t="shared" si="1"/>
        <v>4100.43</v>
      </c>
      <c r="N18" s="28"/>
      <c r="O18" s="28">
        <v>0</v>
      </c>
      <c r="P18" s="28">
        <v>3950.43</v>
      </c>
      <c r="Q18" s="28">
        <v>0</v>
      </c>
      <c r="R18" s="28">
        <f>P18-Q18</f>
        <v>3950.43</v>
      </c>
      <c r="S18" s="28">
        <v>3950.43</v>
      </c>
      <c r="T18" s="28">
        <f t="shared" si="0"/>
        <v>0</v>
      </c>
      <c r="U18" s="23"/>
    </row>
    <row r="19" spans="1:21" ht="63.75" customHeight="1" x14ac:dyDescent="0.25">
      <c r="A19" s="48">
        <v>43495</v>
      </c>
      <c r="B19" s="45" t="s">
        <v>119</v>
      </c>
      <c r="C19" s="46" t="s">
        <v>62</v>
      </c>
      <c r="D19" s="26" t="s">
        <v>332</v>
      </c>
      <c r="E19" s="44" t="s">
        <v>112</v>
      </c>
      <c r="F19" s="26" t="s">
        <v>295</v>
      </c>
      <c r="G19" s="44" t="s">
        <v>296</v>
      </c>
      <c r="H19" s="47" t="s">
        <v>298</v>
      </c>
      <c r="I19" s="44" t="s">
        <v>66</v>
      </c>
      <c r="J19" s="28">
        <v>7000</v>
      </c>
      <c r="K19" s="28">
        <f t="shared" ref="K19:K24" si="2">J19</f>
        <v>7000</v>
      </c>
      <c r="L19" s="28">
        <v>350</v>
      </c>
      <c r="M19" s="18">
        <f t="shared" si="1"/>
        <v>7350</v>
      </c>
      <c r="N19" s="18"/>
      <c r="O19" s="18">
        <v>0</v>
      </c>
      <c r="P19" s="18">
        <f t="shared" ref="P19:P24" si="3">M19+O19</f>
        <v>7350</v>
      </c>
      <c r="Q19" s="18">
        <v>0</v>
      </c>
      <c r="R19" s="18">
        <f t="shared" ref="R19:R29" si="4">P19</f>
        <v>7350</v>
      </c>
      <c r="S19" s="18">
        <f>7350-350-62</f>
        <v>6938</v>
      </c>
      <c r="T19" s="28">
        <f t="shared" si="0"/>
        <v>412</v>
      </c>
      <c r="U19" s="39" t="s">
        <v>299</v>
      </c>
    </row>
    <row r="20" spans="1:21" ht="63.75" customHeight="1" x14ac:dyDescent="0.25">
      <c r="A20" s="48">
        <v>43495</v>
      </c>
      <c r="B20" s="33" t="s">
        <v>30</v>
      </c>
      <c r="C20" s="35" t="s">
        <v>31</v>
      </c>
      <c r="D20" s="33" t="s">
        <v>154</v>
      </c>
      <c r="E20" s="13" t="s">
        <v>51</v>
      </c>
      <c r="F20" s="26" t="s">
        <v>15</v>
      </c>
      <c r="G20" s="34" t="s">
        <v>155</v>
      </c>
      <c r="H20" s="34" t="s">
        <v>156</v>
      </c>
      <c r="I20" s="44" t="s">
        <v>22</v>
      </c>
      <c r="J20" s="18">
        <v>20000</v>
      </c>
      <c r="K20" s="18">
        <f t="shared" si="2"/>
        <v>20000</v>
      </c>
      <c r="L20" s="18">
        <f>K20*4%</f>
        <v>800</v>
      </c>
      <c r="M20" s="18">
        <f t="shared" si="1"/>
        <v>20800</v>
      </c>
      <c r="N20" s="18"/>
      <c r="O20" s="18">
        <f>M20*0.22</f>
        <v>4576</v>
      </c>
      <c r="P20" s="29">
        <f t="shared" si="3"/>
        <v>25376</v>
      </c>
      <c r="Q20" s="18">
        <f>K20*0.2</f>
        <v>4000</v>
      </c>
      <c r="R20" s="18">
        <f t="shared" si="4"/>
        <v>25376</v>
      </c>
      <c r="S20" s="18">
        <f>R20</f>
        <v>25376</v>
      </c>
      <c r="T20" s="28">
        <f t="shared" si="0"/>
        <v>0</v>
      </c>
      <c r="U20" s="39" t="s">
        <v>229</v>
      </c>
    </row>
    <row r="21" spans="1:21" ht="63.75" customHeight="1" x14ac:dyDescent="0.25">
      <c r="A21" s="48">
        <v>43495</v>
      </c>
      <c r="B21" s="45" t="s">
        <v>284</v>
      </c>
      <c r="C21" s="46" t="s">
        <v>289</v>
      </c>
      <c r="D21" s="26" t="s">
        <v>316</v>
      </c>
      <c r="E21" s="44" t="s">
        <v>136</v>
      </c>
      <c r="F21" s="44" t="s">
        <v>359</v>
      </c>
      <c r="G21" s="44" t="s">
        <v>317</v>
      </c>
      <c r="H21" s="44" t="s">
        <v>318</v>
      </c>
      <c r="I21" s="44" t="s">
        <v>360</v>
      </c>
      <c r="J21" s="28">
        <v>20615.59</v>
      </c>
      <c r="K21" s="28">
        <f t="shared" si="2"/>
        <v>20615.59</v>
      </c>
      <c r="L21" s="28">
        <v>0</v>
      </c>
      <c r="M21" s="18">
        <f t="shared" si="1"/>
        <v>20615.59</v>
      </c>
      <c r="N21" s="18"/>
      <c r="O21" s="18">
        <v>0</v>
      </c>
      <c r="P21" s="18">
        <f t="shared" si="3"/>
        <v>20615.59</v>
      </c>
      <c r="Q21" s="18">
        <v>0</v>
      </c>
      <c r="R21" s="18">
        <f t="shared" si="4"/>
        <v>20615.59</v>
      </c>
      <c r="S21" s="18">
        <f>R21</f>
        <v>20615.59</v>
      </c>
      <c r="T21" s="28">
        <v>0</v>
      </c>
      <c r="U21" s="39"/>
    </row>
    <row r="22" spans="1:21" ht="63.75" customHeight="1" x14ac:dyDescent="0.25">
      <c r="A22" s="48">
        <v>43495</v>
      </c>
      <c r="B22" s="45" t="s">
        <v>285</v>
      </c>
      <c r="C22" s="46" t="s">
        <v>290</v>
      </c>
      <c r="D22" s="26" t="s">
        <v>319</v>
      </c>
      <c r="E22" s="44" t="s">
        <v>115</v>
      </c>
      <c r="F22" s="44" t="s">
        <v>167</v>
      </c>
      <c r="G22" s="44" t="s">
        <v>361</v>
      </c>
      <c r="H22" s="44" t="s">
        <v>362</v>
      </c>
      <c r="I22" s="44" t="s">
        <v>363</v>
      </c>
      <c r="J22" s="28">
        <v>440</v>
      </c>
      <c r="K22" s="28">
        <f t="shared" si="2"/>
        <v>440</v>
      </c>
      <c r="L22" s="28">
        <v>0</v>
      </c>
      <c r="M22" s="18">
        <f t="shared" si="1"/>
        <v>440</v>
      </c>
      <c r="N22" s="18"/>
      <c r="O22" s="18">
        <v>0</v>
      </c>
      <c r="P22" s="18">
        <f t="shared" si="3"/>
        <v>440</v>
      </c>
      <c r="Q22" s="18">
        <v>2</v>
      </c>
      <c r="R22" s="18">
        <f t="shared" si="4"/>
        <v>440</v>
      </c>
      <c r="S22" s="18">
        <f>R22</f>
        <v>440</v>
      </c>
      <c r="T22" s="28">
        <v>0</v>
      </c>
      <c r="U22" s="39"/>
    </row>
    <row r="23" spans="1:21" ht="63.75" customHeight="1" x14ac:dyDescent="0.25">
      <c r="A23" s="48">
        <v>43496</v>
      </c>
      <c r="B23" s="45" t="s">
        <v>280</v>
      </c>
      <c r="C23" s="46" t="s">
        <v>291</v>
      </c>
      <c r="D23" s="26" t="s">
        <v>333</v>
      </c>
      <c r="E23" s="44" t="s">
        <v>110</v>
      </c>
      <c r="F23" s="26" t="s">
        <v>304</v>
      </c>
      <c r="G23" s="44" t="s">
        <v>309</v>
      </c>
      <c r="H23" s="44" t="s">
        <v>310</v>
      </c>
      <c r="I23" s="66">
        <f>365*5</f>
        <v>1825</v>
      </c>
      <c r="J23" s="28">
        <v>459</v>
      </c>
      <c r="K23" s="28">
        <f t="shared" si="2"/>
        <v>459</v>
      </c>
      <c r="L23" s="28">
        <v>0</v>
      </c>
      <c r="M23" s="18">
        <f t="shared" si="1"/>
        <v>459</v>
      </c>
      <c r="N23" s="18"/>
      <c r="O23" s="18">
        <v>0</v>
      </c>
      <c r="P23" s="18">
        <f t="shared" si="3"/>
        <v>459</v>
      </c>
      <c r="Q23" s="18">
        <v>0</v>
      </c>
      <c r="R23" s="18">
        <f t="shared" si="4"/>
        <v>459</v>
      </c>
      <c r="S23" s="18">
        <f>R23</f>
        <v>459</v>
      </c>
      <c r="T23" s="28">
        <v>0</v>
      </c>
      <c r="U23" s="39" t="s">
        <v>311</v>
      </c>
    </row>
    <row r="24" spans="1:21" ht="63.75" customHeight="1" x14ac:dyDescent="0.25">
      <c r="A24" s="48">
        <v>43508</v>
      </c>
      <c r="B24" s="45" t="s">
        <v>67</v>
      </c>
      <c r="C24" s="46" t="s">
        <v>68</v>
      </c>
      <c r="D24" s="26" t="s">
        <v>321</v>
      </c>
      <c r="E24" s="44" t="s">
        <v>112</v>
      </c>
      <c r="F24" s="26" t="s">
        <v>322</v>
      </c>
      <c r="G24" s="44" t="s">
        <v>141</v>
      </c>
      <c r="H24" s="44" t="s">
        <v>323</v>
      </c>
      <c r="I24" s="67" t="s">
        <v>376</v>
      </c>
      <c r="J24" s="28">
        <v>6000</v>
      </c>
      <c r="K24" s="28">
        <f t="shared" si="2"/>
        <v>6000</v>
      </c>
      <c r="L24" s="28">
        <v>240</v>
      </c>
      <c r="M24" s="18">
        <f t="shared" si="1"/>
        <v>6240</v>
      </c>
      <c r="N24" s="18"/>
      <c r="O24" s="18">
        <f>M24*0.22</f>
        <v>1372.8</v>
      </c>
      <c r="P24" s="18">
        <f t="shared" si="3"/>
        <v>7612.8</v>
      </c>
      <c r="Q24" s="18">
        <v>0</v>
      </c>
      <c r="R24" s="18">
        <f t="shared" si="4"/>
        <v>7612.8</v>
      </c>
      <c r="S24" s="18">
        <f>R24</f>
        <v>7612.8</v>
      </c>
      <c r="T24" s="28">
        <v>0</v>
      </c>
      <c r="U24" s="39" t="s">
        <v>311</v>
      </c>
    </row>
    <row r="25" spans="1:21" s="23" customFormat="1" ht="63.75" customHeight="1" x14ac:dyDescent="0.25">
      <c r="A25" s="48">
        <v>43521</v>
      </c>
      <c r="B25" s="20" t="s">
        <v>70</v>
      </c>
      <c r="C25" s="50" t="s">
        <v>71</v>
      </c>
      <c r="D25" s="39" t="s">
        <v>334</v>
      </c>
      <c r="E25" s="41" t="s">
        <v>110</v>
      </c>
      <c r="F25" s="26" t="s">
        <v>15</v>
      </c>
      <c r="G25" s="40">
        <v>42005</v>
      </c>
      <c r="H25" s="40">
        <v>43769</v>
      </c>
      <c r="I25" s="41" t="s">
        <v>52</v>
      </c>
      <c r="J25" s="42">
        <v>446.41</v>
      </c>
      <c r="K25" s="2">
        <v>1946.49</v>
      </c>
      <c r="L25" s="2">
        <v>0</v>
      </c>
      <c r="M25" s="28">
        <f t="shared" si="1"/>
        <v>1946.49</v>
      </c>
      <c r="N25" s="28"/>
      <c r="O25" s="28">
        <v>0</v>
      </c>
      <c r="P25" s="28">
        <f>M25</f>
        <v>1946.49</v>
      </c>
      <c r="Q25" s="28">
        <v>0</v>
      </c>
      <c r="R25" s="28">
        <f t="shared" si="4"/>
        <v>1946.49</v>
      </c>
      <c r="S25" s="28">
        <f>M25</f>
        <v>1946.49</v>
      </c>
      <c r="T25" s="28">
        <f>R25-S25</f>
        <v>0</v>
      </c>
      <c r="U25" s="39" t="s">
        <v>335</v>
      </c>
    </row>
    <row r="26" spans="1:21" ht="63.75" customHeight="1" x14ac:dyDescent="0.25">
      <c r="A26" s="48">
        <v>43528</v>
      </c>
      <c r="B26" s="45" t="s">
        <v>73</v>
      </c>
      <c r="C26" s="46" t="s">
        <v>74</v>
      </c>
      <c r="D26" s="26" t="s">
        <v>324</v>
      </c>
      <c r="E26" s="44" t="s">
        <v>112</v>
      </c>
      <c r="F26" s="26" t="s">
        <v>322</v>
      </c>
      <c r="G26" s="44" t="s">
        <v>141</v>
      </c>
      <c r="H26" s="44" t="s">
        <v>323</v>
      </c>
      <c r="I26" s="67" t="s">
        <v>22</v>
      </c>
      <c r="J26" s="28">
        <v>5000</v>
      </c>
      <c r="K26" s="28">
        <f>J26</f>
        <v>5000</v>
      </c>
      <c r="L26" s="28">
        <f>K26*0.04</f>
        <v>200</v>
      </c>
      <c r="M26" s="18">
        <f t="shared" si="1"/>
        <v>5200</v>
      </c>
      <c r="N26" s="18"/>
      <c r="O26" s="18">
        <f>M26*0.22</f>
        <v>1144</v>
      </c>
      <c r="P26" s="18">
        <f>M26+O26</f>
        <v>6344</v>
      </c>
      <c r="Q26" s="18">
        <v>0</v>
      </c>
      <c r="R26" s="18">
        <f t="shared" si="4"/>
        <v>6344</v>
      </c>
      <c r="S26" s="18">
        <f>R26</f>
        <v>6344</v>
      </c>
      <c r="T26" s="28">
        <v>0</v>
      </c>
      <c r="U26" s="39" t="s">
        <v>311</v>
      </c>
    </row>
    <row r="27" spans="1:21" ht="63.75" customHeight="1" x14ac:dyDescent="0.25">
      <c r="A27" s="48">
        <v>43528</v>
      </c>
      <c r="B27" s="65" t="s">
        <v>270</v>
      </c>
      <c r="C27" s="26"/>
      <c r="D27" s="39" t="s">
        <v>273</v>
      </c>
      <c r="E27" s="41" t="s">
        <v>115</v>
      </c>
      <c r="F27" s="26" t="s">
        <v>15</v>
      </c>
      <c r="G27" s="40">
        <v>38460</v>
      </c>
      <c r="H27" s="40">
        <v>49417</v>
      </c>
      <c r="I27" s="41" t="s">
        <v>271</v>
      </c>
      <c r="J27" s="18">
        <v>40.340000000000003</v>
      </c>
      <c r="K27" s="42">
        <f>J27</f>
        <v>40.340000000000003</v>
      </c>
      <c r="L27" s="28"/>
      <c r="M27" s="28">
        <f>K27</f>
        <v>40.340000000000003</v>
      </c>
      <c r="N27" s="28"/>
      <c r="O27" s="28"/>
      <c r="P27" s="28">
        <f>M27</f>
        <v>40.340000000000003</v>
      </c>
      <c r="Q27" s="28"/>
      <c r="R27" s="28">
        <f t="shared" si="4"/>
        <v>40.340000000000003</v>
      </c>
      <c r="S27" s="28">
        <f>M27</f>
        <v>40.340000000000003</v>
      </c>
      <c r="T27" s="28">
        <f t="shared" ref="T27:T35" si="5">R27-S27</f>
        <v>0</v>
      </c>
      <c r="U27" s="39" t="s">
        <v>272</v>
      </c>
    </row>
    <row r="28" spans="1:21" ht="63.75" customHeight="1" x14ac:dyDescent="0.25">
      <c r="A28" s="48">
        <v>43528</v>
      </c>
      <c r="B28" s="45" t="s">
        <v>129</v>
      </c>
      <c r="C28" s="46" t="s">
        <v>130</v>
      </c>
      <c r="D28" s="26" t="s">
        <v>302</v>
      </c>
      <c r="E28" s="44" t="s">
        <v>115</v>
      </c>
      <c r="F28" s="26" t="s">
        <v>69</v>
      </c>
      <c r="G28" s="38" t="s">
        <v>131</v>
      </c>
      <c r="H28" s="38" t="s">
        <v>127</v>
      </c>
      <c r="I28" s="38" t="s">
        <v>60</v>
      </c>
      <c r="J28" s="18">
        <f>34600.99+3338.98+50</f>
        <v>37989.97</v>
      </c>
      <c r="K28" s="28">
        <f>J28</f>
        <v>37989.97</v>
      </c>
      <c r="L28" s="28">
        <v>0</v>
      </c>
      <c r="M28" s="28">
        <f>K28+L28</f>
        <v>37989.97</v>
      </c>
      <c r="N28" s="28"/>
      <c r="O28" s="28">
        <v>0</v>
      </c>
      <c r="P28" s="28">
        <f>M28+O28</f>
        <v>37989.97</v>
      </c>
      <c r="Q28" s="28">
        <v>0</v>
      </c>
      <c r="R28" s="28">
        <f t="shared" si="4"/>
        <v>37989.97</v>
      </c>
      <c r="S28" s="28">
        <f>R28</f>
        <v>37989.97</v>
      </c>
      <c r="T28" s="28">
        <f t="shared" si="5"/>
        <v>0</v>
      </c>
      <c r="U28" s="39" t="s">
        <v>180</v>
      </c>
    </row>
    <row r="29" spans="1:21" ht="63.75" customHeight="1" x14ac:dyDescent="0.25">
      <c r="A29" s="48">
        <v>43528</v>
      </c>
      <c r="B29" s="26" t="s">
        <v>111</v>
      </c>
      <c r="C29" s="50" t="s">
        <v>75</v>
      </c>
      <c r="D29" s="37" t="s">
        <v>336</v>
      </c>
      <c r="E29" s="41" t="s">
        <v>110</v>
      </c>
      <c r="F29" s="26" t="s">
        <v>15</v>
      </c>
      <c r="G29" s="40">
        <v>37895</v>
      </c>
      <c r="H29" s="41" t="s">
        <v>76</v>
      </c>
      <c r="I29" s="41" t="s">
        <v>76</v>
      </c>
      <c r="J29" s="42">
        <v>6507.5</v>
      </c>
      <c r="K29" s="42">
        <v>8626</v>
      </c>
      <c r="L29" s="28">
        <v>0</v>
      </c>
      <c r="M29" s="28">
        <f>K29+L29</f>
        <v>8626</v>
      </c>
      <c r="N29" s="28"/>
      <c r="O29" s="28">
        <v>0</v>
      </c>
      <c r="P29" s="28">
        <f>M29</f>
        <v>8626</v>
      </c>
      <c r="Q29" s="28">
        <v>0</v>
      </c>
      <c r="R29" s="28">
        <f t="shared" si="4"/>
        <v>8626</v>
      </c>
      <c r="S29" s="28">
        <f>M29</f>
        <v>8626</v>
      </c>
      <c r="T29" s="28">
        <f t="shared" si="5"/>
        <v>0</v>
      </c>
      <c r="U29" s="39" t="s">
        <v>335</v>
      </c>
    </row>
    <row r="30" spans="1:21" ht="63.75" customHeight="1" x14ac:dyDescent="0.25">
      <c r="A30" s="48">
        <v>43528</v>
      </c>
      <c r="B30" s="45" t="s">
        <v>186</v>
      </c>
      <c r="C30" s="46" t="s">
        <v>187</v>
      </c>
      <c r="D30" s="26" t="s">
        <v>188</v>
      </c>
      <c r="E30" s="44" t="s">
        <v>115</v>
      </c>
      <c r="F30" s="26" t="s">
        <v>15</v>
      </c>
      <c r="G30" s="38" t="s">
        <v>189</v>
      </c>
      <c r="H30" s="38" t="s">
        <v>190</v>
      </c>
      <c r="I30" s="44" t="s">
        <v>7</v>
      </c>
      <c r="J30" s="18">
        <v>88.45</v>
      </c>
      <c r="K30" s="42">
        <v>88.45</v>
      </c>
      <c r="L30" s="28"/>
      <c r="M30" s="28">
        <v>88.45</v>
      </c>
      <c r="N30" s="28"/>
      <c r="O30" s="28"/>
      <c r="P30" s="28">
        <v>88.45</v>
      </c>
      <c r="Q30" s="28"/>
      <c r="R30" s="28">
        <v>88.45</v>
      </c>
      <c r="S30" s="28">
        <v>88.45</v>
      </c>
      <c r="T30" s="28">
        <f t="shared" si="5"/>
        <v>0</v>
      </c>
      <c r="U30" s="39"/>
    </row>
    <row r="31" spans="1:21" ht="63.75" customHeight="1" x14ac:dyDescent="0.25">
      <c r="A31" s="48">
        <v>43528</v>
      </c>
      <c r="B31" s="26" t="s">
        <v>77</v>
      </c>
      <c r="C31" s="50" t="s">
        <v>78</v>
      </c>
      <c r="D31" s="26" t="s">
        <v>79</v>
      </c>
      <c r="E31" s="44" t="s">
        <v>115</v>
      </c>
      <c r="F31" s="26" t="s">
        <v>15</v>
      </c>
      <c r="G31" s="44" t="s">
        <v>259</v>
      </c>
      <c r="H31" s="44" t="s">
        <v>260</v>
      </c>
      <c r="I31" s="44" t="s">
        <v>260</v>
      </c>
      <c r="J31" s="18">
        <v>112.4</v>
      </c>
      <c r="K31" s="42">
        <f>J31</f>
        <v>112.4</v>
      </c>
      <c r="L31" s="28">
        <v>0</v>
      </c>
      <c r="M31" s="28">
        <f>K31+L31</f>
        <v>112.4</v>
      </c>
      <c r="N31" s="28"/>
      <c r="O31" s="28">
        <v>0</v>
      </c>
      <c r="P31" s="28">
        <f>M31+O31</f>
        <v>112.4</v>
      </c>
      <c r="Q31" s="28">
        <v>0</v>
      </c>
      <c r="R31" s="28">
        <f>P31</f>
        <v>112.4</v>
      </c>
      <c r="S31" s="28">
        <f>M31</f>
        <v>112.4</v>
      </c>
      <c r="T31" s="28">
        <f t="shared" si="5"/>
        <v>0</v>
      </c>
      <c r="U31" s="39"/>
    </row>
    <row r="32" spans="1:21" ht="63.75" customHeight="1" x14ac:dyDescent="0.25">
      <c r="A32" s="48">
        <v>43528</v>
      </c>
      <c r="B32" s="23" t="s">
        <v>18</v>
      </c>
      <c r="C32" s="24" t="s">
        <v>19</v>
      </c>
      <c r="D32" s="39" t="s">
        <v>20</v>
      </c>
      <c r="E32" s="43" t="s">
        <v>51</v>
      </c>
      <c r="F32" s="33" t="s">
        <v>13</v>
      </c>
      <c r="G32" s="34" t="s">
        <v>21</v>
      </c>
      <c r="H32" s="34" t="s">
        <v>134</v>
      </c>
      <c r="I32" s="34" t="s">
        <v>135</v>
      </c>
      <c r="J32" s="22">
        <v>1300</v>
      </c>
      <c r="K32" s="28">
        <v>1300</v>
      </c>
      <c r="L32" s="22">
        <v>0</v>
      </c>
      <c r="M32" s="22">
        <v>1300</v>
      </c>
      <c r="N32" s="22"/>
      <c r="O32" s="22">
        <v>0</v>
      </c>
      <c r="P32" s="22">
        <v>1300</v>
      </c>
      <c r="Q32" s="22">
        <v>0</v>
      </c>
      <c r="R32" s="22">
        <v>1300</v>
      </c>
      <c r="S32" s="22">
        <v>1300</v>
      </c>
      <c r="T32" s="28">
        <f t="shared" si="5"/>
        <v>0</v>
      </c>
      <c r="U32" s="39"/>
    </row>
    <row r="33" spans="1:21" ht="63.75" customHeight="1" x14ac:dyDescent="0.25">
      <c r="A33" s="48">
        <v>43528</v>
      </c>
      <c r="B33" s="26" t="s">
        <v>42</v>
      </c>
      <c r="C33" s="35" t="s">
        <v>146</v>
      </c>
      <c r="D33" s="39" t="s">
        <v>226</v>
      </c>
      <c r="E33" s="41" t="s">
        <v>136</v>
      </c>
      <c r="F33" s="26" t="s">
        <v>264</v>
      </c>
      <c r="G33" s="40">
        <v>43518</v>
      </c>
      <c r="H33" s="40">
        <v>43511</v>
      </c>
      <c r="I33" s="41">
        <v>7</v>
      </c>
      <c r="J33" s="42">
        <v>1900</v>
      </c>
      <c r="K33" s="42">
        <f t="shared" ref="K33:K41" si="6">J33</f>
        <v>1900</v>
      </c>
      <c r="L33" s="28">
        <v>0</v>
      </c>
      <c r="M33" s="28">
        <f t="shared" ref="M33:M38" si="7">K33+L33</f>
        <v>1900</v>
      </c>
      <c r="N33" s="28"/>
      <c r="O33" s="28">
        <v>0</v>
      </c>
      <c r="P33" s="28">
        <f>M33</f>
        <v>1900</v>
      </c>
      <c r="Q33" s="28">
        <v>0</v>
      </c>
      <c r="R33" s="28">
        <f t="shared" ref="R33:R42" si="8">P33</f>
        <v>1900</v>
      </c>
      <c r="S33" s="28">
        <f>M33</f>
        <v>1900</v>
      </c>
      <c r="T33" s="28">
        <f t="shared" si="5"/>
        <v>0</v>
      </c>
      <c r="U33" s="39"/>
    </row>
    <row r="34" spans="1:21" ht="45" x14ac:dyDescent="0.25">
      <c r="A34" s="48">
        <v>43528</v>
      </c>
      <c r="B34" s="26" t="s">
        <v>230</v>
      </c>
      <c r="C34" s="56" t="s">
        <v>231</v>
      </c>
      <c r="D34" s="39" t="s">
        <v>232</v>
      </c>
      <c r="E34" s="41" t="s">
        <v>51</v>
      </c>
      <c r="F34" s="26" t="s">
        <v>15</v>
      </c>
      <c r="G34" s="40">
        <v>43550</v>
      </c>
      <c r="H34" s="40">
        <v>43552</v>
      </c>
      <c r="I34" s="41">
        <v>2</v>
      </c>
      <c r="J34" s="42">
        <v>2350</v>
      </c>
      <c r="K34" s="42">
        <f t="shared" si="6"/>
        <v>2350</v>
      </c>
      <c r="L34" s="28">
        <v>0</v>
      </c>
      <c r="M34" s="28">
        <f t="shared" si="7"/>
        <v>2350</v>
      </c>
      <c r="N34" s="28"/>
      <c r="O34" s="28">
        <v>0</v>
      </c>
      <c r="P34" s="28">
        <f>M34</f>
        <v>2350</v>
      </c>
      <c r="Q34" s="28">
        <v>0</v>
      </c>
      <c r="R34" s="28">
        <f t="shared" si="8"/>
        <v>2350</v>
      </c>
      <c r="S34" s="28">
        <f>M34</f>
        <v>2350</v>
      </c>
      <c r="T34" s="28">
        <f t="shared" si="5"/>
        <v>0</v>
      </c>
      <c r="U34" s="39"/>
    </row>
    <row r="35" spans="1:21" ht="63.75" customHeight="1" x14ac:dyDescent="0.25">
      <c r="A35" s="48">
        <v>43549</v>
      </c>
      <c r="B35" s="45" t="s">
        <v>148</v>
      </c>
      <c r="C35" s="63" t="s">
        <v>164</v>
      </c>
      <c r="D35" s="26" t="s">
        <v>165</v>
      </c>
      <c r="E35" s="14" t="s">
        <v>136</v>
      </c>
      <c r="F35" s="26" t="s">
        <v>15</v>
      </c>
      <c r="G35" s="27" t="s">
        <v>149</v>
      </c>
      <c r="H35" s="27" t="s">
        <v>147</v>
      </c>
      <c r="I35" s="27" t="s">
        <v>178</v>
      </c>
      <c r="J35" s="19">
        <v>2000</v>
      </c>
      <c r="K35" s="18">
        <f t="shared" si="6"/>
        <v>2000</v>
      </c>
      <c r="L35" s="18">
        <f>K35*4%</f>
        <v>80</v>
      </c>
      <c r="M35" s="18">
        <f t="shared" si="7"/>
        <v>2080</v>
      </c>
      <c r="N35" s="18"/>
      <c r="O35" s="18">
        <f>M35*0.22</f>
        <v>457.6</v>
      </c>
      <c r="P35" s="29">
        <f>M35+O35</f>
        <v>2537.6</v>
      </c>
      <c r="Q35" s="18">
        <f>K35*0.2</f>
        <v>400</v>
      </c>
      <c r="R35" s="18">
        <f t="shared" si="8"/>
        <v>2537.6</v>
      </c>
      <c r="S35" s="18">
        <f>R35</f>
        <v>2537.6</v>
      </c>
      <c r="T35" s="28">
        <f t="shared" si="5"/>
        <v>0</v>
      </c>
      <c r="U35" s="39" t="s">
        <v>157</v>
      </c>
    </row>
    <row r="36" spans="1:21" ht="63.75" customHeight="1" x14ac:dyDescent="0.25">
      <c r="A36" s="48">
        <v>43556</v>
      </c>
      <c r="B36" s="45" t="s">
        <v>148</v>
      </c>
      <c r="C36" s="63" t="s">
        <v>164</v>
      </c>
      <c r="D36" s="26" t="s">
        <v>313</v>
      </c>
      <c r="E36" s="44" t="s">
        <v>115</v>
      </c>
      <c r="F36" s="44" t="s">
        <v>167</v>
      </c>
      <c r="G36" s="44" t="s">
        <v>315</v>
      </c>
      <c r="H36" s="44" t="s">
        <v>314</v>
      </c>
      <c r="I36" s="44" t="s">
        <v>364</v>
      </c>
      <c r="J36" s="28">
        <v>1000</v>
      </c>
      <c r="K36" s="28">
        <f t="shared" si="6"/>
        <v>1000</v>
      </c>
      <c r="L36" s="28">
        <f>K36*0.04</f>
        <v>40</v>
      </c>
      <c r="M36" s="28">
        <f t="shared" si="7"/>
        <v>1040</v>
      </c>
      <c r="N36" s="28"/>
      <c r="O36" s="28">
        <f>M36*22%</f>
        <v>228.8</v>
      </c>
      <c r="P36" s="29">
        <f>M36+O36</f>
        <v>1268.8</v>
      </c>
      <c r="Q36" s="18">
        <f>K36*0.2</f>
        <v>200</v>
      </c>
      <c r="R36" s="18">
        <f t="shared" si="8"/>
        <v>1268.8</v>
      </c>
      <c r="S36" s="18">
        <f>R36</f>
        <v>1268.8</v>
      </c>
      <c r="T36" s="28">
        <v>0</v>
      </c>
      <c r="U36" s="39"/>
    </row>
    <row r="37" spans="1:21" ht="63.75" customHeight="1" x14ac:dyDescent="0.25">
      <c r="A37" s="48">
        <v>43556</v>
      </c>
      <c r="B37" s="45" t="s">
        <v>358</v>
      </c>
      <c r="C37" s="46" t="s">
        <v>288</v>
      </c>
      <c r="D37" s="26" t="s">
        <v>281</v>
      </c>
      <c r="E37" s="44" t="s">
        <v>294</v>
      </c>
      <c r="F37" s="26" t="s">
        <v>304</v>
      </c>
      <c r="G37" s="44" t="s">
        <v>356</v>
      </c>
      <c r="H37" s="44" t="s">
        <v>398</v>
      </c>
      <c r="I37" s="44" t="s">
        <v>138</v>
      </c>
      <c r="J37" s="28">
        <v>8000</v>
      </c>
      <c r="K37" s="28">
        <f>J37</f>
        <v>8000</v>
      </c>
      <c r="L37" s="28">
        <f>K37*0.04</f>
        <v>320</v>
      </c>
      <c r="M37" s="28">
        <f t="shared" si="7"/>
        <v>8320</v>
      </c>
      <c r="N37" s="28">
        <v>0</v>
      </c>
      <c r="O37" s="28">
        <f>M37*0.22</f>
        <v>1830.4</v>
      </c>
      <c r="P37" s="28">
        <f>M37+O37</f>
        <v>10150.4</v>
      </c>
      <c r="Q37" s="28">
        <f>K36*20%</f>
        <v>200</v>
      </c>
      <c r="R37" s="28">
        <f t="shared" si="8"/>
        <v>10150.4</v>
      </c>
      <c r="S37" s="28">
        <f>P37</f>
        <v>10150.4</v>
      </c>
      <c r="T37" s="28">
        <v>0</v>
      </c>
      <c r="U37" s="39"/>
    </row>
    <row r="38" spans="1:21" s="88" customFormat="1" ht="45" x14ac:dyDescent="0.25">
      <c r="A38" s="48">
        <v>43528</v>
      </c>
      <c r="B38" s="26" t="s">
        <v>395</v>
      </c>
      <c r="C38" s="56" t="s">
        <v>396</v>
      </c>
      <c r="D38" s="92" t="s">
        <v>397</v>
      </c>
      <c r="E38" s="41" t="s">
        <v>115</v>
      </c>
      <c r="F38" s="26" t="s">
        <v>15</v>
      </c>
      <c r="G38" s="40">
        <v>43710</v>
      </c>
      <c r="H38" s="40">
        <v>43918</v>
      </c>
      <c r="I38" s="41">
        <f>H38-G38</f>
        <v>208</v>
      </c>
      <c r="J38" s="42">
        <v>1389</v>
      </c>
      <c r="K38" s="42">
        <f t="shared" ref="K38" si="9">J38</f>
        <v>1389</v>
      </c>
      <c r="L38" s="28">
        <v>0</v>
      </c>
      <c r="M38" s="28">
        <f t="shared" si="7"/>
        <v>1389</v>
      </c>
      <c r="N38" s="28"/>
      <c r="O38" s="28">
        <v>0</v>
      </c>
      <c r="P38" s="28">
        <f>M38</f>
        <v>1389</v>
      </c>
      <c r="Q38" s="28">
        <v>0</v>
      </c>
      <c r="R38" s="28">
        <f t="shared" ref="R38" si="10">P38</f>
        <v>1389</v>
      </c>
      <c r="S38" s="28">
        <f>M38</f>
        <v>1389</v>
      </c>
      <c r="T38" s="28">
        <f t="shared" ref="T38" si="11">R38-S38</f>
        <v>0</v>
      </c>
      <c r="U38" s="92"/>
    </row>
    <row r="39" spans="1:21" ht="63.75" customHeight="1" x14ac:dyDescent="0.25">
      <c r="A39" s="48">
        <v>43556</v>
      </c>
      <c r="B39" s="31" t="s">
        <v>278</v>
      </c>
      <c r="C39" s="35" t="s">
        <v>106</v>
      </c>
      <c r="D39" s="25" t="s">
        <v>380</v>
      </c>
      <c r="E39" s="43" t="s">
        <v>51</v>
      </c>
      <c r="F39" s="77" t="s">
        <v>15</v>
      </c>
      <c r="G39" s="76" t="s">
        <v>337</v>
      </c>
      <c r="H39" s="78" t="s">
        <v>366</v>
      </c>
      <c r="I39" s="44">
        <f>H39-G39</f>
        <v>42</v>
      </c>
      <c r="J39" s="19">
        <v>16952</v>
      </c>
      <c r="K39" s="18">
        <v>5124</v>
      </c>
      <c r="L39" s="18">
        <v>0</v>
      </c>
      <c r="M39" s="18">
        <f t="shared" ref="M39:M48" si="12">K39+L39</f>
        <v>5124</v>
      </c>
      <c r="N39" s="18">
        <v>0</v>
      </c>
      <c r="O39" s="18">
        <v>0</v>
      </c>
      <c r="P39" s="18">
        <f>M39+O39</f>
        <v>5124</v>
      </c>
      <c r="Q39" s="18">
        <v>0</v>
      </c>
      <c r="R39" s="18">
        <f t="shared" si="8"/>
        <v>5124</v>
      </c>
      <c r="S39" s="28">
        <f>P39</f>
        <v>5124</v>
      </c>
      <c r="T39" s="28">
        <v>0</v>
      </c>
      <c r="U39" s="39"/>
    </row>
    <row r="40" spans="1:21" ht="63.75" customHeight="1" x14ac:dyDescent="0.25">
      <c r="A40" s="48">
        <v>43556</v>
      </c>
      <c r="B40" s="45" t="s">
        <v>283</v>
      </c>
      <c r="C40" s="46" t="s">
        <v>293</v>
      </c>
      <c r="D40" s="26" t="s">
        <v>282</v>
      </c>
      <c r="E40" s="44" t="s">
        <v>115</v>
      </c>
      <c r="F40" s="44" t="s">
        <v>359</v>
      </c>
      <c r="G40" s="44" t="s">
        <v>320</v>
      </c>
      <c r="H40" s="44" t="s">
        <v>314</v>
      </c>
      <c r="I40" s="44" t="s">
        <v>365</v>
      </c>
      <c r="J40" s="28">
        <v>22822.560000000001</v>
      </c>
      <c r="K40" s="28">
        <f t="shared" si="6"/>
        <v>22822.560000000001</v>
      </c>
      <c r="L40" s="28">
        <v>0</v>
      </c>
      <c r="M40" s="18">
        <f t="shared" si="12"/>
        <v>22822.560000000001</v>
      </c>
      <c r="N40" s="18"/>
      <c r="O40" s="18">
        <v>0</v>
      </c>
      <c r="P40" s="18">
        <f>M40+O40</f>
        <v>22822.560000000001</v>
      </c>
      <c r="Q40" s="18">
        <v>1</v>
      </c>
      <c r="R40" s="18">
        <f t="shared" si="8"/>
        <v>22822.560000000001</v>
      </c>
      <c r="S40" s="18">
        <f>R40</f>
        <v>22822.560000000001</v>
      </c>
      <c r="T40" s="28">
        <v>0</v>
      </c>
      <c r="U40" s="39"/>
    </row>
    <row r="41" spans="1:21" ht="45" x14ac:dyDescent="0.25">
      <c r="A41" s="48">
        <v>43556</v>
      </c>
      <c r="B41" s="53" t="s">
        <v>81</v>
      </c>
      <c r="C41" s="43" t="str">
        <f>"07945211006"</f>
        <v>07945211006</v>
      </c>
      <c r="D41" s="37" t="s">
        <v>245</v>
      </c>
      <c r="E41" s="14" t="s">
        <v>115</v>
      </c>
      <c r="F41" s="26" t="s">
        <v>15</v>
      </c>
      <c r="G41" s="38" t="s">
        <v>126</v>
      </c>
      <c r="H41" s="38" t="s">
        <v>126</v>
      </c>
      <c r="I41" s="38" t="s">
        <v>128</v>
      </c>
      <c r="J41" s="42">
        <v>450</v>
      </c>
      <c r="K41" s="42">
        <f t="shared" si="6"/>
        <v>450</v>
      </c>
      <c r="L41" s="28">
        <v>0</v>
      </c>
      <c r="M41" s="28">
        <f t="shared" si="12"/>
        <v>450</v>
      </c>
      <c r="N41" s="28"/>
      <c r="O41" s="28">
        <v>0</v>
      </c>
      <c r="P41" s="28">
        <f>M41</f>
        <v>450</v>
      </c>
      <c r="Q41" s="28">
        <v>0</v>
      </c>
      <c r="R41" s="28">
        <f t="shared" si="8"/>
        <v>450</v>
      </c>
      <c r="S41" s="28">
        <f>M41</f>
        <v>450</v>
      </c>
      <c r="T41" s="28">
        <f t="shared" ref="T41:T52" si="13">R41-S41</f>
        <v>0</v>
      </c>
      <c r="U41" s="39"/>
    </row>
    <row r="42" spans="1:21" ht="63.75" customHeight="1" x14ac:dyDescent="0.25">
      <c r="A42" s="48">
        <v>43556</v>
      </c>
      <c r="B42" s="45" t="s">
        <v>150</v>
      </c>
      <c r="C42" s="46" t="s">
        <v>151</v>
      </c>
      <c r="D42" s="82" t="s">
        <v>381</v>
      </c>
      <c r="E42" s="44" t="s">
        <v>51</v>
      </c>
      <c r="F42" s="26" t="s">
        <v>15</v>
      </c>
      <c r="G42" s="38" t="s">
        <v>152</v>
      </c>
      <c r="H42" s="38" t="s">
        <v>208</v>
      </c>
      <c r="I42" s="44" t="s">
        <v>209</v>
      </c>
      <c r="J42" s="18">
        <v>3000</v>
      </c>
      <c r="K42" s="42">
        <v>3000</v>
      </c>
      <c r="L42" s="28">
        <v>112.2</v>
      </c>
      <c r="M42" s="22">
        <f t="shared" si="12"/>
        <v>3112.2</v>
      </c>
      <c r="N42" s="22"/>
      <c r="O42" s="22">
        <v>0</v>
      </c>
      <c r="P42" s="22">
        <f>M42+O42</f>
        <v>3112.2</v>
      </c>
      <c r="Q42" s="22">
        <v>0</v>
      </c>
      <c r="R42" s="22">
        <f t="shared" si="8"/>
        <v>3112.2</v>
      </c>
      <c r="S42" s="22">
        <f>R42</f>
        <v>3112.2</v>
      </c>
      <c r="T42" s="28">
        <f t="shared" si="13"/>
        <v>0</v>
      </c>
      <c r="U42" s="39"/>
    </row>
    <row r="43" spans="1:21" ht="63.75" customHeight="1" x14ac:dyDescent="0.25">
      <c r="A43" s="49">
        <v>43556</v>
      </c>
      <c r="B43" s="45" t="s">
        <v>193</v>
      </c>
      <c r="C43" s="46" t="s">
        <v>194</v>
      </c>
      <c r="D43" s="26" t="s">
        <v>217</v>
      </c>
      <c r="E43" s="44" t="s">
        <v>115</v>
      </c>
      <c r="F43" s="26" t="s">
        <v>15</v>
      </c>
      <c r="G43" s="38" t="s">
        <v>218</v>
      </c>
      <c r="H43" s="38" t="s">
        <v>219</v>
      </c>
      <c r="I43" s="44" t="s">
        <v>220</v>
      </c>
      <c r="J43" s="18">
        <v>2500</v>
      </c>
      <c r="K43" s="42">
        <v>2500</v>
      </c>
      <c r="L43" s="28">
        <v>0</v>
      </c>
      <c r="M43" s="28">
        <f t="shared" si="12"/>
        <v>2500</v>
      </c>
      <c r="N43" s="28"/>
      <c r="O43" s="28"/>
      <c r="P43" s="28">
        <f>M43+O43</f>
        <v>2500</v>
      </c>
      <c r="Q43" s="28"/>
      <c r="R43" s="28">
        <f>P43-Q43</f>
        <v>2500</v>
      </c>
      <c r="S43" s="28">
        <f>M43</f>
        <v>2500</v>
      </c>
      <c r="T43" s="28">
        <f t="shared" si="13"/>
        <v>0</v>
      </c>
      <c r="U43" s="39"/>
    </row>
    <row r="44" spans="1:21" ht="63.75" customHeight="1" x14ac:dyDescent="0.25">
      <c r="A44" s="48">
        <v>43556</v>
      </c>
      <c r="B44" s="45" t="s">
        <v>193</v>
      </c>
      <c r="C44" s="46" t="s">
        <v>194</v>
      </c>
      <c r="D44" s="26" t="s">
        <v>213</v>
      </c>
      <c r="E44" s="44" t="s">
        <v>115</v>
      </c>
      <c r="F44" s="26" t="s">
        <v>15</v>
      </c>
      <c r="G44" s="38" t="s">
        <v>214</v>
      </c>
      <c r="H44" s="38" t="s">
        <v>215</v>
      </c>
      <c r="I44" s="44" t="s">
        <v>216</v>
      </c>
      <c r="J44" s="18">
        <v>3104</v>
      </c>
      <c r="K44" s="42">
        <f>J44</f>
        <v>3104</v>
      </c>
      <c r="L44" s="28">
        <v>0</v>
      </c>
      <c r="M44" s="28">
        <f t="shared" si="12"/>
        <v>3104</v>
      </c>
      <c r="N44" s="28"/>
      <c r="O44" s="28"/>
      <c r="P44" s="28">
        <f>M44+O44</f>
        <v>3104</v>
      </c>
      <c r="Q44" s="28"/>
      <c r="R44" s="28">
        <f>P44-Q44</f>
        <v>3104</v>
      </c>
      <c r="S44" s="28">
        <f>M44</f>
        <v>3104</v>
      </c>
      <c r="T44" s="28">
        <f t="shared" si="13"/>
        <v>0</v>
      </c>
      <c r="U44" s="39"/>
    </row>
    <row r="45" spans="1:21" ht="63.75" customHeight="1" x14ac:dyDescent="0.25">
      <c r="A45" s="49">
        <v>43563</v>
      </c>
      <c r="B45" s="26" t="s">
        <v>193</v>
      </c>
      <c r="C45" s="46" t="s">
        <v>194</v>
      </c>
      <c r="D45" s="39" t="s">
        <v>225</v>
      </c>
      <c r="E45" s="41" t="s">
        <v>136</v>
      </c>
      <c r="F45" s="26" t="s">
        <v>263</v>
      </c>
      <c r="G45" s="40">
        <v>43518</v>
      </c>
      <c r="H45" s="40">
        <v>43504</v>
      </c>
      <c r="I45" s="41">
        <v>14</v>
      </c>
      <c r="J45" s="42">
        <v>7400</v>
      </c>
      <c r="K45" s="42">
        <f>J45</f>
        <v>7400</v>
      </c>
      <c r="L45" s="28">
        <v>0</v>
      </c>
      <c r="M45" s="28">
        <f t="shared" si="12"/>
        <v>7400</v>
      </c>
      <c r="N45" s="28"/>
      <c r="O45" s="28">
        <v>0</v>
      </c>
      <c r="P45" s="28">
        <f>M45</f>
        <v>7400</v>
      </c>
      <c r="Q45" s="28">
        <v>0</v>
      </c>
      <c r="R45" s="28">
        <f>P45</f>
        <v>7400</v>
      </c>
      <c r="S45" s="28">
        <f>M45</f>
        <v>7400</v>
      </c>
      <c r="T45" s="28">
        <f t="shared" si="13"/>
        <v>0</v>
      </c>
      <c r="U45" s="39"/>
    </row>
    <row r="46" spans="1:21" ht="63.75" customHeight="1" x14ac:dyDescent="0.25">
      <c r="A46" s="48">
        <v>43677</v>
      </c>
      <c r="B46" s="45" t="s">
        <v>193</v>
      </c>
      <c r="C46" s="46" t="s">
        <v>194</v>
      </c>
      <c r="D46" s="26" t="s">
        <v>367</v>
      </c>
      <c r="E46" s="44" t="s">
        <v>115</v>
      </c>
      <c r="F46" s="26" t="s">
        <v>15</v>
      </c>
      <c r="G46" s="38" t="s">
        <v>317</v>
      </c>
      <c r="H46" s="38" t="s">
        <v>206</v>
      </c>
      <c r="I46" s="44" t="s">
        <v>166</v>
      </c>
      <c r="J46" s="18">
        <v>10000</v>
      </c>
      <c r="K46" s="42">
        <v>10000</v>
      </c>
      <c r="L46" s="28">
        <v>0</v>
      </c>
      <c r="M46" s="28">
        <f t="shared" si="12"/>
        <v>10000</v>
      </c>
      <c r="N46" s="28"/>
      <c r="O46" s="28"/>
      <c r="P46" s="28">
        <f>M46+O46</f>
        <v>10000</v>
      </c>
      <c r="Q46" s="28"/>
      <c r="R46" s="28">
        <f>P46-Q46</f>
        <v>10000</v>
      </c>
      <c r="S46" s="28">
        <f>M46</f>
        <v>10000</v>
      </c>
      <c r="T46" s="28">
        <f t="shared" si="13"/>
        <v>0</v>
      </c>
      <c r="U46" s="39"/>
    </row>
    <row r="47" spans="1:21" ht="63.75" customHeight="1" x14ac:dyDescent="0.25">
      <c r="A47" s="48">
        <v>43588</v>
      </c>
      <c r="B47" s="45" t="s">
        <v>301</v>
      </c>
      <c r="C47" s="46" t="s">
        <v>292</v>
      </c>
      <c r="D47" s="26" t="s">
        <v>303</v>
      </c>
      <c r="E47" s="44" t="s">
        <v>115</v>
      </c>
      <c r="F47" s="26" t="s">
        <v>304</v>
      </c>
      <c r="G47" s="44" t="s">
        <v>305</v>
      </c>
      <c r="H47" s="44" t="s">
        <v>306</v>
      </c>
      <c r="I47" s="44" t="s">
        <v>113</v>
      </c>
      <c r="J47" s="28">
        <v>1304.8599999999999</v>
      </c>
      <c r="K47" s="28">
        <f>J47</f>
        <v>1304.8599999999999</v>
      </c>
      <c r="L47" s="28">
        <v>0</v>
      </c>
      <c r="M47" s="18">
        <f t="shared" si="12"/>
        <v>1304.8599999999999</v>
      </c>
      <c r="N47" s="18"/>
      <c r="O47" s="18">
        <v>0</v>
      </c>
      <c r="P47" s="18">
        <f>M47+O47</f>
        <v>1304.8599999999999</v>
      </c>
      <c r="Q47" s="18">
        <v>0</v>
      </c>
      <c r="R47" s="18">
        <f>P47</f>
        <v>1304.8599999999999</v>
      </c>
      <c r="S47" s="18">
        <v>1304.8599999999999</v>
      </c>
      <c r="T47" s="28">
        <f t="shared" si="13"/>
        <v>0</v>
      </c>
      <c r="U47" s="39" t="s">
        <v>307</v>
      </c>
    </row>
    <row r="48" spans="1:21" ht="63.75" customHeight="1" x14ac:dyDescent="0.25">
      <c r="A48" s="48">
        <v>43592</v>
      </c>
      <c r="B48" s="26" t="s">
        <v>241</v>
      </c>
      <c r="C48" s="56" t="s">
        <v>242</v>
      </c>
      <c r="D48" s="39" t="s">
        <v>243</v>
      </c>
      <c r="E48" s="41" t="s">
        <v>115</v>
      </c>
      <c r="F48" s="26" t="s">
        <v>15</v>
      </c>
      <c r="G48" s="40">
        <v>43434</v>
      </c>
      <c r="H48" s="40">
        <v>43455</v>
      </c>
      <c r="I48" s="41">
        <v>21</v>
      </c>
      <c r="J48" s="42">
        <v>1600</v>
      </c>
      <c r="K48" s="42">
        <f>J48</f>
        <v>1600</v>
      </c>
      <c r="L48" s="28">
        <v>0</v>
      </c>
      <c r="M48" s="28">
        <f t="shared" si="12"/>
        <v>1600</v>
      </c>
      <c r="N48" s="28"/>
      <c r="O48" s="28">
        <v>0</v>
      </c>
      <c r="P48" s="28">
        <f>M48</f>
        <v>1600</v>
      </c>
      <c r="Q48" s="28">
        <v>0</v>
      </c>
      <c r="R48" s="28">
        <f>P48</f>
        <v>1600</v>
      </c>
      <c r="S48" s="28">
        <f>M48</f>
        <v>1600</v>
      </c>
      <c r="T48" s="28">
        <f t="shared" si="13"/>
        <v>0</v>
      </c>
      <c r="U48" s="39"/>
    </row>
    <row r="49" spans="1:21" ht="63.75" customHeight="1" x14ac:dyDescent="0.25">
      <c r="A49" s="48">
        <v>43592</v>
      </c>
      <c r="B49" s="20" t="s">
        <v>83</v>
      </c>
      <c r="C49" s="32" t="str">
        <f>"02520240983"</f>
        <v>02520240983</v>
      </c>
      <c r="D49" s="25" t="s">
        <v>198</v>
      </c>
      <c r="E49" s="27" t="s">
        <v>115</v>
      </c>
      <c r="F49" s="26" t="s">
        <v>15</v>
      </c>
      <c r="G49" s="27" t="s">
        <v>199</v>
      </c>
      <c r="H49" s="27" t="s">
        <v>127</v>
      </c>
      <c r="I49" s="27" t="s">
        <v>113</v>
      </c>
      <c r="J49" s="18">
        <v>3000</v>
      </c>
      <c r="K49" s="18">
        <v>3000</v>
      </c>
      <c r="L49" s="18">
        <v>0</v>
      </c>
      <c r="M49" s="18">
        <v>3000</v>
      </c>
      <c r="N49" s="18"/>
      <c r="O49" s="28">
        <v>0</v>
      </c>
      <c r="P49" s="28">
        <f>M49+O49</f>
        <v>3000</v>
      </c>
      <c r="Q49" s="28">
        <v>0</v>
      </c>
      <c r="R49" s="28">
        <f>P49-Q49</f>
        <v>3000</v>
      </c>
      <c r="S49" s="18">
        <v>3000</v>
      </c>
      <c r="T49" s="28">
        <f t="shared" si="13"/>
        <v>0</v>
      </c>
      <c r="U49" s="33" t="s">
        <v>300</v>
      </c>
    </row>
    <row r="50" spans="1:21" ht="63.75" customHeight="1" x14ac:dyDescent="0.25">
      <c r="A50" s="48">
        <v>43592</v>
      </c>
      <c r="B50" s="20" t="s">
        <v>83</v>
      </c>
      <c r="C50" s="32" t="str">
        <f>"02520240983"</f>
        <v>02520240983</v>
      </c>
      <c r="D50" s="25" t="s">
        <v>393</v>
      </c>
      <c r="E50" s="27" t="s">
        <v>115</v>
      </c>
      <c r="F50" s="26" t="s">
        <v>15</v>
      </c>
      <c r="G50" s="40" t="s">
        <v>199</v>
      </c>
      <c r="H50" s="40">
        <v>43830</v>
      </c>
      <c r="I50" s="41">
        <v>365</v>
      </c>
      <c r="J50" s="42">
        <v>3882.5</v>
      </c>
      <c r="K50" s="42">
        <v>3882.5</v>
      </c>
      <c r="L50" s="28">
        <v>0</v>
      </c>
      <c r="M50" s="28">
        <f t="shared" ref="M50:M55" si="14">K50+L50</f>
        <v>3882.5</v>
      </c>
      <c r="N50" s="28"/>
      <c r="O50" s="28">
        <v>0</v>
      </c>
      <c r="P50" s="28">
        <f>M50+O50</f>
        <v>3882.5</v>
      </c>
      <c r="Q50" s="28">
        <v>0</v>
      </c>
      <c r="R50" s="28">
        <f>P50</f>
        <v>3882.5</v>
      </c>
      <c r="S50" s="28">
        <f>M50</f>
        <v>3882.5</v>
      </c>
      <c r="T50" s="28">
        <f t="shared" si="13"/>
        <v>0</v>
      </c>
      <c r="U50" s="39" t="s">
        <v>346</v>
      </c>
    </row>
    <row r="51" spans="1:21" ht="63.75" customHeight="1" x14ac:dyDescent="0.25">
      <c r="A51" s="48">
        <v>43592</v>
      </c>
      <c r="B51" s="26" t="s">
        <v>84</v>
      </c>
      <c r="C51" s="50" t="s">
        <v>85</v>
      </c>
      <c r="D51" s="37" t="s">
        <v>86</v>
      </c>
      <c r="E51" s="38" t="s">
        <v>115</v>
      </c>
      <c r="F51" s="26" t="s">
        <v>15</v>
      </c>
      <c r="G51" s="38" t="s">
        <v>22</v>
      </c>
      <c r="H51" s="38" t="s">
        <v>87</v>
      </c>
      <c r="I51" s="38" t="s">
        <v>82</v>
      </c>
      <c r="J51" s="18">
        <f>240.78+42.2</f>
        <v>282.98</v>
      </c>
      <c r="K51" s="42">
        <v>439.53</v>
      </c>
      <c r="L51" s="28">
        <v>0</v>
      </c>
      <c r="M51" s="28">
        <f t="shared" si="14"/>
        <v>439.53</v>
      </c>
      <c r="N51" s="28"/>
      <c r="O51" s="28"/>
      <c r="P51" s="28">
        <f>M51+O51</f>
        <v>439.53</v>
      </c>
      <c r="Q51" s="28"/>
      <c r="R51" s="28">
        <f>P51-Q51</f>
        <v>439.53</v>
      </c>
      <c r="S51" s="28">
        <f>M51</f>
        <v>439.53</v>
      </c>
      <c r="T51" s="28">
        <f t="shared" si="13"/>
        <v>0</v>
      </c>
      <c r="U51" s="39" t="s">
        <v>347</v>
      </c>
    </row>
    <row r="52" spans="1:21" ht="63.75" customHeight="1" x14ac:dyDescent="0.25">
      <c r="A52" s="49">
        <v>43599</v>
      </c>
      <c r="B52" s="65" t="s">
        <v>308</v>
      </c>
      <c r="C52" s="44" t="s">
        <v>80</v>
      </c>
      <c r="D52" s="39" t="s">
        <v>274</v>
      </c>
      <c r="E52" s="41" t="s">
        <v>110</v>
      </c>
      <c r="F52" s="26" t="s">
        <v>15</v>
      </c>
      <c r="G52" s="40">
        <v>43466</v>
      </c>
      <c r="H52" s="41" t="s">
        <v>76</v>
      </c>
      <c r="I52" s="41" t="s">
        <v>22</v>
      </c>
      <c r="J52" s="18">
        <v>33</v>
      </c>
      <c r="K52" s="42">
        <v>136.5</v>
      </c>
      <c r="L52" s="28">
        <v>0</v>
      </c>
      <c r="M52" s="28">
        <f t="shared" si="14"/>
        <v>136.5</v>
      </c>
      <c r="N52" s="28"/>
      <c r="O52" s="28">
        <v>0</v>
      </c>
      <c r="P52" s="28">
        <f>M52+O52</f>
        <v>136.5</v>
      </c>
      <c r="Q52" s="28">
        <v>0</v>
      </c>
      <c r="R52" s="28">
        <f>P52</f>
        <v>136.5</v>
      </c>
      <c r="S52" s="28">
        <f>M52</f>
        <v>136.5</v>
      </c>
      <c r="T52" s="28">
        <f t="shared" si="13"/>
        <v>0</v>
      </c>
      <c r="U52" s="39"/>
    </row>
    <row r="53" spans="1:21" ht="63.75" customHeight="1" x14ac:dyDescent="0.25">
      <c r="A53" s="48">
        <v>43609</v>
      </c>
      <c r="B53" s="45" t="s">
        <v>88</v>
      </c>
      <c r="C53" s="32" t="s">
        <v>89</v>
      </c>
      <c r="D53" s="26" t="s">
        <v>321</v>
      </c>
      <c r="E53" s="44" t="s">
        <v>112</v>
      </c>
      <c r="F53" s="26" t="s">
        <v>322</v>
      </c>
      <c r="G53" s="44" t="s">
        <v>141</v>
      </c>
      <c r="H53" s="44" t="s">
        <v>323</v>
      </c>
      <c r="I53" s="41">
        <v>365</v>
      </c>
      <c r="J53" s="28">
        <v>5000</v>
      </c>
      <c r="K53" s="28">
        <f>J53</f>
        <v>5000</v>
      </c>
      <c r="L53" s="28">
        <f>K53*0.04</f>
        <v>200</v>
      </c>
      <c r="M53" s="18">
        <f t="shared" si="14"/>
        <v>5200</v>
      </c>
      <c r="N53" s="18"/>
      <c r="O53" s="18">
        <f>M53*0.22</f>
        <v>1144</v>
      </c>
      <c r="P53" s="18">
        <f>M53+O53</f>
        <v>6344</v>
      </c>
      <c r="Q53" s="18">
        <v>0</v>
      </c>
      <c r="R53" s="18">
        <f>P53</f>
        <v>6344</v>
      </c>
      <c r="S53" s="18">
        <f>R53</f>
        <v>6344</v>
      </c>
      <c r="T53" s="28">
        <v>0</v>
      </c>
      <c r="U53" s="39" t="s">
        <v>311</v>
      </c>
    </row>
    <row r="54" spans="1:21" ht="63.75" customHeight="1" x14ac:dyDescent="0.25">
      <c r="A54" s="48">
        <v>43609</v>
      </c>
      <c r="B54" s="31" t="s">
        <v>142</v>
      </c>
      <c r="C54" s="62" t="s">
        <v>143</v>
      </c>
      <c r="D54" s="39" t="s">
        <v>233</v>
      </c>
      <c r="E54" s="41" t="s">
        <v>136</v>
      </c>
      <c r="F54" s="26" t="s">
        <v>15</v>
      </c>
      <c r="G54" s="40">
        <v>43518</v>
      </c>
      <c r="H54" s="40">
        <v>43550</v>
      </c>
      <c r="I54" s="41">
        <v>34</v>
      </c>
      <c r="J54" s="42">
        <v>1200</v>
      </c>
      <c r="K54" s="42">
        <f>J54</f>
        <v>1200</v>
      </c>
      <c r="L54" s="28">
        <v>0</v>
      </c>
      <c r="M54" s="28">
        <f t="shared" si="14"/>
        <v>1200</v>
      </c>
      <c r="N54" s="28"/>
      <c r="O54" s="28">
        <v>0</v>
      </c>
      <c r="P54" s="28">
        <f>M54</f>
        <v>1200</v>
      </c>
      <c r="Q54" s="28">
        <v>0</v>
      </c>
      <c r="R54" s="28">
        <f>P54</f>
        <v>1200</v>
      </c>
      <c r="S54" s="28">
        <f>M54</f>
        <v>1200</v>
      </c>
      <c r="T54" s="28">
        <f>R54-S54</f>
        <v>0</v>
      </c>
      <c r="U54" s="39"/>
    </row>
    <row r="55" spans="1:21" ht="63.75" customHeight="1" x14ac:dyDescent="0.25">
      <c r="A55" s="48">
        <v>43609</v>
      </c>
      <c r="B55" s="31" t="s">
        <v>142</v>
      </c>
      <c r="C55" s="62" t="s">
        <v>143</v>
      </c>
      <c r="D55" s="10" t="s">
        <v>382</v>
      </c>
      <c r="E55" s="13" t="s">
        <v>51</v>
      </c>
      <c r="F55" s="26" t="s">
        <v>15</v>
      </c>
      <c r="G55" s="40">
        <v>43490</v>
      </c>
      <c r="H55" s="40">
        <v>43538</v>
      </c>
      <c r="I55" s="41">
        <v>48</v>
      </c>
      <c r="J55" s="42">
        <v>3140</v>
      </c>
      <c r="K55" s="42">
        <f>J55</f>
        <v>3140</v>
      </c>
      <c r="L55" s="28">
        <v>0</v>
      </c>
      <c r="M55" s="28">
        <f t="shared" si="14"/>
        <v>3140</v>
      </c>
      <c r="N55" s="28"/>
      <c r="O55" s="28">
        <v>0</v>
      </c>
      <c r="P55" s="28">
        <f>M55</f>
        <v>3140</v>
      </c>
      <c r="Q55" s="28">
        <v>0</v>
      </c>
      <c r="R55" s="28">
        <f>P55</f>
        <v>3140</v>
      </c>
      <c r="S55" s="28">
        <f>M55</f>
        <v>3140</v>
      </c>
      <c r="T55" s="28">
        <f>R55-S55</f>
        <v>0</v>
      </c>
      <c r="U55" s="39"/>
    </row>
    <row r="56" spans="1:21" ht="63.75" customHeight="1" x14ac:dyDescent="0.25">
      <c r="A56" s="48">
        <v>43609</v>
      </c>
      <c r="B56" s="45" t="s">
        <v>160</v>
      </c>
      <c r="C56" s="46" t="s">
        <v>161</v>
      </c>
      <c r="D56" s="8" t="s">
        <v>384</v>
      </c>
      <c r="E56" s="44" t="s">
        <v>51</v>
      </c>
      <c r="F56" s="27" t="s">
        <v>167</v>
      </c>
      <c r="G56" s="27" t="s">
        <v>152</v>
      </c>
      <c r="H56" s="27" t="s">
        <v>172</v>
      </c>
      <c r="I56" s="27" t="s">
        <v>173</v>
      </c>
      <c r="J56" s="18">
        <v>1120</v>
      </c>
      <c r="K56" s="18">
        <v>36000</v>
      </c>
      <c r="L56" s="18">
        <v>0</v>
      </c>
      <c r="M56" s="18">
        <v>36000</v>
      </c>
      <c r="N56" s="18"/>
      <c r="O56" s="18">
        <v>0</v>
      </c>
      <c r="P56" s="29">
        <v>36000</v>
      </c>
      <c r="Q56" s="18">
        <v>0</v>
      </c>
      <c r="R56" s="18">
        <v>36000</v>
      </c>
      <c r="S56" s="18">
        <v>36000</v>
      </c>
      <c r="T56" s="28">
        <f>R56-S56</f>
        <v>0</v>
      </c>
      <c r="U56" s="39"/>
    </row>
    <row r="57" spans="1:21" ht="63.75" customHeight="1" x14ac:dyDescent="0.25">
      <c r="A57" s="48">
        <v>43609</v>
      </c>
      <c r="B57" s="15" t="s">
        <v>90</v>
      </c>
      <c r="C57" s="46" t="s">
        <v>91</v>
      </c>
      <c r="D57" s="83" t="s">
        <v>339</v>
      </c>
      <c r="E57" s="44" t="s">
        <v>112</v>
      </c>
      <c r="F57" s="26" t="s">
        <v>15</v>
      </c>
      <c r="G57" s="38" t="s">
        <v>338</v>
      </c>
      <c r="H57" s="38" t="s">
        <v>206</v>
      </c>
      <c r="I57" s="44" t="s">
        <v>340</v>
      </c>
      <c r="J57" s="18">
        <v>868.45</v>
      </c>
      <c r="K57" s="42">
        <f>J57</f>
        <v>868.45</v>
      </c>
      <c r="L57" s="28">
        <v>0</v>
      </c>
      <c r="M57" s="28">
        <f>K57+L57</f>
        <v>868.45</v>
      </c>
      <c r="N57" s="28"/>
      <c r="O57" s="28">
        <v>0</v>
      </c>
      <c r="P57" s="28">
        <f>M57+O57</f>
        <v>868.45</v>
      </c>
      <c r="Q57" s="28">
        <v>0</v>
      </c>
      <c r="R57" s="28">
        <f>P57-Q57</f>
        <v>868.45</v>
      </c>
      <c r="S57" s="28">
        <f>M57</f>
        <v>868.45</v>
      </c>
      <c r="T57" s="28"/>
      <c r="U57" s="39" t="s">
        <v>341</v>
      </c>
    </row>
    <row r="58" spans="1:21" s="88" customFormat="1" ht="45" x14ac:dyDescent="0.25">
      <c r="A58" s="90"/>
      <c r="B58" s="15" t="s">
        <v>90</v>
      </c>
      <c r="C58" s="46" t="s">
        <v>91</v>
      </c>
      <c r="D58" s="92" t="s">
        <v>401</v>
      </c>
      <c r="E58" s="41" t="s">
        <v>110</v>
      </c>
      <c r="F58" s="26" t="s">
        <v>15</v>
      </c>
      <c r="G58" s="48">
        <v>43831</v>
      </c>
      <c r="H58" s="48">
        <v>43831</v>
      </c>
      <c r="I58" s="93"/>
      <c r="J58" s="89">
        <v>350</v>
      </c>
      <c r="K58" s="85">
        <f>J58</f>
        <v>350</v>
      </c>
      <c r="L58" s="87">
        <v>0</v>
      </c>
      <c r="M58" s="85">
        <v>350</v>
      </c>
      <c r="N58" s="85">
        <v>0</v>
      </c>
      <c r="O58" s="85">
        <v>0</v>
      </c>
      <c r="P58" s="85">
        <v>350</v>
      </c>
      <c r="Q58" s="85"/>
      <c r="R58" s="85">
        <f>P58-Q58</f>
        <v>350</v>
      </c>
      <c r="S58" s="85">
        <f>R58</f>
        <v>350</v>
      </c>
      <c r="T58" s="85">
        <f>R58-S58</f>
        <v>0</v>
      </c>
      <c r="U58" s="86" t="s">
        <v>390</v>
      </c>
    </row>
    <row r="59" spans="1:21" ht="63.75" customHeight="1" x14ac:dyDescent="0.25">
      <c r="A59" s="49">
        <v>43609</v>
      </c>
      <c r="B59" s="31" t="s">
        <v>34</v>
      </c>
      <c r="C59" s="58" t="s">
        <v>35</v>
      </c>
      <c r="D59" s="8" t="s">
        <v>383</v>
      </c>
      <c r="E59" s="13" t="s">
        <v>51</v>
      </c>
      <c r="F59" s="33" t="s">
        <v>15</v>
      </c>
      <c r="G59" s="34" t="s">
        <v>36</v>
      </c>
      <c r="H59" s="34" t="s">
        <v>108</v>
      </c>
      <c r="I59" s="44">
        <f>H59-G59</f>
        <v>212</v>
      </c>
      <c r="J59" s="18">
        <v>36000</v>
      </c>
      <c r="K59" s="18">
        <v>36000</v>
      </c>
      <c r="L59" s="18">
        <v>0</v>
      </c>
      <c r="M59" s="18">
        <v>36000</v>
      </c>
      <c r="N59" s="18"/>
      <c r="O59" s="18">
        <v>0</v>
      </c>
      <c r="P59" s="29">
        <v>36000</v>
      </c>
      <c r="Q59" s="18">
        <v>0</v>
      </c>
      <c r="R59" s="18">
        <v>36000</v>
      </c>
      <c r="S59" s="18">
        <v>36000</v>
      </c>
      <c r="T59" s="28">
        <f>R59-S59</f>
        <v>0</v>
      </c>
      <c r="U59" s="39"/>
    </row>
    <row r="60" spans="1:21" ht="63.75" customHeight="1" x14ac:dyDescent="0.25">
      <c r="A60" s="48">
        <v>43609</v>
      </c>
      <c r="B60" t="s">
        <v>45</v>
      </c>
      <c r="C60" s="61" t="s">
        <v>46</v>
      </c>
      <c r="D60" s="9" t="s">
        <v>181</v>
      </c>
      <c r="E60" s="14" t="s">
        <v>115</v>
      </c>
      <c r="F60" s="26" t="s">
        <v>15</v>
      </c>
      <c r="G60" s="51">
        <v>43467</v>
      </c>
      <c r="H60" s="51">
        <v>43830</v>
      </c>
      <c r="I60" s="41">
        <v>365</v>
      </c>
      <c r="J60" s="2">
        <v>7200</v>
      </c>
      <c r="K60" s="7">
        <v>7200</v>
      </c>
      <c r="L60" s="18">
        <v>0</v>
      </c>
      <c r="M60" s="29">
        <f>K60</f>
        <v>7200</v>
      </c>
      <c r="N60" s="29"/>
      <c r="O60" s="18">
        <v>0</v>
      </c>
      <c r="P60" s="18">
        <f>M60</f>
        <v>7200</v>
      </c>
      <c r="Q60" s="18"/>
      <c r="R60" s="18">
        <f>P60</f>
        <v>7200</v>
      </c>
      <c r="S60" s="18">
        <f>R60</f>
        <v>7200</v>
      </c>
      <c r="T60" s="28">
        <f>R60-S60</f>
        <v>0</v>
      </c>
    </row>
    <row r="61" spans="1:21" ht="63.75" customHeight="1" x14ac:dyDescent="0.25">
      <c r="A61" s="48">
        <v>43609</v>
      </c>
      <c r="B61" t="s">
        <v>45</v>
      </c>
      <c r="C61" s="61" t="s">
        <v>46</v>
      </c>
      <c r="D61" s="9" t="s">
        <v>182</v>
      </c>
      <c r="E61" s="14" t="s">
        <v>110</v>
      </c>
      <c r="F61" s="26" t="s">
        <v>15</v>
      </c>
      <c r="G61" s="51">
        <v>43122</v>
      </c>
      <c r="H61" s="51" t="s">
        <v>22</v>
      </c>
      <c r="I61" s="41" t="s">
        <v>22</v>
      </c>
      <c r="J61" s="2">
        <f>1800+500</f>
        <v>2300</v>
      </c>
      <c r="K61" s="7">
        <f>J61</f>
        <v>2300</v>
      </c>
      <c r="L61" s="18">
        <v>0</v>
      </c>
      <c r="M61" s="29">
        <f>K61</f>
        <v>2300</v>
      </c>
      <c r="N61" s="29"/>
      <c r="O61" s="18">
        <v>0</v>
      </c>
      <c r="P61" s="18">
        <f>M61</f>
        <v>2300</v>
      </c>
      <c r="Q61" s="18"/>
      <c r="R61" s="18">
        <f>P61</f>
        <v>2300</v>
      </c>
      <c r="S61" s="18">
        <f>R61</f>
        <v>2300</v>
      </c>
      <c r="T61" s="28">
        <f>R61-S61</f>
        <v>0</v>
      </c>
      <c r="U61" s="9" t="s">
        <v>183</v>
      </c>
    </row>
    <row r="62" spans="1:21" ht="63.75" customHeight="1" x14ac:dyDescent="0.25">
      <c r="A62" s="48">
        <v>43609</v>
      </c>
      <c r="B62" t="s">
        <v>45</v>
      </c>
      <c r="C62" s="61" t="s">
        <v>46</v>
      </c>
      <c r="D62" s="9" t="s">
        <v>244</v>
      </c>
      <c r="E62" s="14" t="s">
        <v>115</v>
      </c>
      <c r="F62" s="26" t="s">
        <v>15</v>
      </c>
      <c r="G62" s="51">
        <v>43454</v>
      </c>
      <c r="H62" s="51">
        <v>43480</v>
      </c>
      <c r="I62" s="41">
        <f>H62-G62</f>
        <v>26</v>
      </c>
      <c r="J62" s="42">
        <v>8000</v>
      </c>
      <c r="K62" s="42">
        <f>J62</f>
        <v>8000</v>
      </c>
      <c r="L62" s="28">
        <v>0</v>
      </c>
      <c r="M62" s="28">
        <f t="shared" ref="M62:M70" si="15">K62+L62</f>
        <v>8000</v>
      </c>
      <c r="N62" s="28"/>
      <c r="O62" s="28">
        <v>0</v>
      </c>
      <c r="P62" s="28">
        <f>M62</f>
        <v>8000</v>
      </c>
      <c r="Q62" s="28">
        <v>0</v>
      </c>
      <c r="R62" s="28">
        <f>P62</f>
        <v>8000</v>
      </c>
      <c r="S62" s="28">
        <f>M62</f>
        <v>8000</v>
      </c>
      <c r="T62" s="28">
        <f>R62-S62</f>
        <v>0</v>
      </c>
      <c r="U62" s="39"/>
    </row>
    <row r="63" spans="1:21" ht="63.75" customHeight="1" x14ac:dyDescent="0.25">
      <c r="A63" s="48">
        <v>43609</v>
      </c>
      <c r="B63" s="45" t="s">
        <v>287</v>
      </c>
      <c r="C63" s="46" t="s">
        <v>91</v>
      </c>
      <c r="D63" s="26" t="s">
        <v>325</v>
      </c>
      <c r="E63" s="44" t="s">
        <v>115</v>
      </c>
      <c r="F63" s="26" t="s">
        <v>304</v>
      </c>
      <c r="G63" s="44" t="s">
        <v>326</v>
      </c>
      <c r="H63" s="44" t="s">
        <v>127</v>
      </c>
      <c r="I63" s="44" t="s">
        <v>113</v>
      </c>
      <c r="J63" s="28">
        <v>9000</v>
      </c>
      <c r="K63" s="28">
        <f>J63</f>
        <v>9000</v>
      </c>
      <c r="L63" s="28">
        <v>0</v>
      </c>
      <c r="M63" s="18">
        <f t="shared" si="15"/>
        <v>9000</v>
      </c>
      <c r="N63" s="18"/>
      <c r="O63" s="18">
        <v>0</v>
      </c>
      <c r="P63" s="18">
        <f>M63+O63</f>
        <v>9000</v>
      </c>
      <c r="Q63" s="18">
        <v>1</v>
      </c>
      <c r="R63" s="18">
        <f>P63</f>
        <v>9000</v>
      </c>
      <c r="S63" s="18">
        <f>R63</f>
        <v>9000</v>
      </c>
      <c r="T63" s="28">
        <v>0</v>
      </c>
      <c r="U63" s="39"/>
    </row>
    <row r="64" spans="1:21" ht="63.75" customHeight="1" x14ac:dyDescent="0.25">
      <c r="A64" s="48">
        <v>43613</v>
      </c>
      <c r="B64" s="26" t="s">
        <v>92</v>
      </c>
      <c r="C64" s="50" t="s">
        <v>93</v>
      </c>
      <c r="D64" s="37" t="s">
        <v>342</v>
      </c>
      <c r="E64" s="44" t="s">
        <v>115</v>
      </c>
      <c r="F64" s="26" t="s">
        <v>15</v>
      </c>
      <c r="G64" s="38" t="s">
        <v>343</v>
      </c>
      <c r="H64" s="55" t="s">
        <v>344</v>
      </c>
      <c r="I64" s="38" t="s">
        <v>345</v>
      </c>
      <c r="J64" s="18">
        <v>1900</v>
      </c>
      <c r="K64" s="42">
        <v>1900</v>
      </c>
      <c r="L64" s="28">
        <v>0</v>
      </c>
      <c r="M64" s="28">
        <f t="shared" si="15"/>
        <v>1900</v>
      </c>
      <c r="N64" s="28"/>
      <c r="O64" s="28">
        <v>0</v>
      </c>
      <c r="P64" s="28">
        <f>M64+O64</f>
        <v>1900</v>
      </c>
      <c r="Q64" s="28">
        <v>0</v>
      </c>
      <c r="R64" s="28">
        <f>P64-Q64</f>
        <v>1900</v>
      </c>
      <c r="S64" s="28">
        <f>M64</f>
        <v>1900</v>
      </c>
      <c r="T64" s="28"/>
      <c r="U64" s="39"/>
    </row>
    <row r="65" spans="1:21" ht="63.75" customHeight="1" x14ac:dyDescent="0.25">
      <c r="A65" s="48">
        <v>43651</v>
      </c>
      <c r="B65" s="45" t="s">
        <v>202</v>
      </c>
      <c r="C65" s="46" t="s">
        <v>203</v>
      </c>
      <c r="D65" s="26" t="s">
        <v>204</v>
      </c>
      <c r="E65" s="44" t="s">
        <v>112</v>
      </c>
      <c r="F65" s="26" t="s">
        <v>15</v>
      </c>
      <c r="G65" s="38" t="s">
        <v>205</v>
      </c>
      <c r="H65" s="38" t="s">
        <v>206</v>
      </c>
      <c r="I65" s="50">
        <f>H65-G65</f>
        <v>297</v>
      </c>
      <c r="J65" s="18">
        <v>1200</v>
      </c>
      <c r="K65" s="42">
        <v>1200</v>
      </c>
      <c r="L65" s="28"/>
      <c r="M65" s="28">
        <f t="shared" si="15"/>
        <v>1200</v>
      </c>
      <c r="N65" s="28"/>
      <c r="O65" s="28">
        <v>0</v>
      </c>
      <c r="P65" s="28">
        <f>M65</f>
        <v>1200</v>
      </c>
      <c r="Q65" s="28">
        <v>0</v>
      </c>
      <c r="R65" s="28">
        <f>P65</f>
        <v>1200</v>
      </c>
      <c r="S65" s="28">
        <v>1200</v>
      </c>
      <c r="T65" s="28">
        <f>R65-S65</f>
        <v>0</v>
      </c>
      <c r="U65" s="39" t="s">
        <v>269</v>
      </c>
    </row>
    <row r="66" spans="1:21" s="23" customFormat="1" ht="60" customHeight="1" x14ac:dyDescent="0.25">
      <c r="A66" s="48">
        <v>43651</v>
      </c>
      <c r="B66" s="26" t="s">
        <v>236</v>
      </c>
      <c r="C66" s="56" t="s">
        <v>237</v>
      </c>
      <c r="D66" s="39" t="s">
        <v>238</v>
      </c>
      <c r="E66" s="41" t="s">
        <v>136</v>
      </c>
      <c r="F66" s="26" t="s">
        <v>15</v>
      </c>
      <c r="G66" s="40">
        <v>43485</v>
      </c>
      <c r="H66" s="40">
        <v>43501</v>
      </c>
      <c r="I66" s="41">
        <v>16</v>
      </c>
      <c r="J66" s="42">
        <v>3000</v>
      </c>
      <c r="K66" s="42">
        <f t="shared" ref="K66:K81" si="16">J66</f>
        <v>3000</v>
      </c>
      <c r="L66" s="28">
        <v>122</v>
      </c>
      <c r="M66" s="28">
        <f t="shared" si="15"/>
        <v>3122</v>
      </c>
      <c r="N66" s="28"/>
      <c r="O66" s="28">
        <v>0</v>
      </c>
      <c r="P66" s="28">
        <f>M66</f>
        <v>3122</v>
      </c>
      <c r="Q66" s="28">
        <v>0</v>
      </c>
      <c r="R66" s="28">
        <f>P66</f>
        <v>3122</v>
      </c>
      <c r="S66" s="28">
        <f>M66</f>
        <v>3122</v>
      </c>
      <c r="T66" s="28">
        <f>R66-S66</f>
        <v>0</v>
      </c>
      <c r="U66" s="39"/>
    </row>
    <row r="67" spans="1:21" s="23" customFormat="1" ht="59.25" customHeight="1" x14ac:dyDescent="0.25">
      <c r="A67" s="48">
        <v>43654</v>
      </c>
      <c r="B67" s="45" t="s">
        <v>286</v>
      </c>
      <c r="C67" s="46" t="str">
        <f>"03344740174"</f>
        <v>03344740174</v>
      </c>
      <c r="D67" s="26" t="s">
        <v>375</v>
      </c>
      <c r="E67" s="41" t="s">
        <v>136</v>
      </c>
      <c r="F67" s="44" t="s">
        <v>167</v>
      </c>
      <c r="G67" s="44" t="s">
        <v>315</v>
      </c>
      <c r="H67" s="26" t="s">
        <v>318</v>
      </c>
      <c r="I67" s="44" t="s">
        <v>360</v>
      </c>
      <c r="J67" s="42">
        <f>750+50</f>
        <v>800</v>
      </c>
      <c r="K67" s="42">
        <v>750</v>
      </c>
      <c r="L67" s="28">
        <f>52+37.5</f>
        <v>89.5</v>
      </c>
      <c r="M67" s="28">
        <f t="shared" si="15"/>
        <v>839.5</v>
      </c>
      <c r="N67" s="28"/>
      <c r="O67" s="28">
        <v>173.25</v>
      </c>
      <c r="P67" s="28">
        <f>M67+O67</f>
        <v>1012.75</v>
      </c>
      <c r="Q67" s="28"/>
      <c r="R67" s="28"/>
      <c r="S67" s="28">
        <f>P67</f>
        <v>1012.75</v>
      </c>
      <c r="T67" s="28"/>
      <c r="U67" s="39"/>
    </row>
    <row r="68" spans="1:21" s="23" customFormat="1" ht="60" customHeight="1" x14ac:dyDescent="0.25">
      <c r="A68" s="48">
        <v>43658</v>
      </c>
      <c r="B68" s="26" t="s">
        <v>4</v>
      </c>
      <c r="C68" s="56" t="str">
        <f>"03344740174"</f>
        <v>03344740174</v>
      </c>
      <c r="D68" s="39" t="s">
        <v>177</v>
      </c>
      <c r="E68" s="41" t="s">
        <v>136</v>
      </c>
      <c r="F68" s="26" t="s">
        <v>167</v>
      </c>
      <c r="G68" s="40">
        <v>43389</v>
      </c>
      <c r="H68" s="40">
        <v>43434</v>
      </c>
      <c r="I68" s="41" t="s">
        <v>176</v>
      </c>
      <c r="J68" s="42">
        <v>1000</v>
      </c>
      <c r="K68" s="42">
        <f t="shared" si="16"/>
        <v>1000</v>
      </c>
      <c r="L68" s="28">
        <f>K68*5%</f>
        <v>50</v>
      </c>
      <c r="M68" s="28">
        <f t="shared" si="15"/>
        <v>1050</v>
      </c>
      <c r="N68" s="28"/>
      <c r="O68" s="28">
        <f>M68*0.22</f>
        <v>231</v>
      </c>
      <c r="P68" s="28">
        <f>M68+O68</f>
        <v>1281</v>
      </c>
      <c r="Q68" s="28">
        <f>K68*0.2</f>
        <v>200</v>
      </c>
      <c r="R68" s="28">
        <f>P68</f>
        <v>1281</v>
      </c>
      <c r="S68" s="28">
        <f>R68</f>
        <v>1281</v>
      </c>
      <c r="T68" s="28">
        <f t="shared" ref="T68:T73" si="17">R68-S68</f>
        <v>0</v>
      </c>
      <c r="U68" s="39" t="s">
        <v>157</v>
      </c>
    </row>
    <row r="69" spans="1:21" ht="45" x14ac:dyDescent="0.25">
      <c r="A69" s="49">
        <v>43662</v>
      </c>
      <c r="B69" s="53" t="s">
        <v>4</v>
      </c>
      <c r="C69" s="43" t="str">
        <f>"03344740174"</f>
        <v>03344740174</v>
      </c>
      <c r="D69" s="39" t="s">
        <v>227</v>
      </c>
      <c r="E69" s="41" t="s">
        <v>136</v>
      </c>
      <c r="F69" s="26" t="s">
        <v>15</v>
      </c>
      <c r="G69" s="40">
        <v>43480</v>
      </c>
      <c r="H69" s="41" t="s">
        <v>265</v>
      </c>
      <c r="I69" s="41">
        <v>23</v>
      </c>
      <c r="J69" s="42">
        <v>500</v>
      </c>
      <c r="K69" s="42">
        <f t="shared" si="16"/>
        <v>500</v>
      </c>
      <c r="L69" s="28">
        <v>25</v>
      </c>
      <c r="M69" s="28">
        <f t="shared" si="15"/>
        <v>525</v>
      </c>
      <c r="N69" s="28"/>
      <c r="O69" s="28">
        <v>115.5</v>
      </c>
      <c r="P69" s="28">
        <f>M69+O69</f>
        <v>640.5</v>
      </c>
      <c r="Q69" s="28">
        <v>100</v>
      </c>
      <c r="R69" s="28">
        <f>P69</f>
        <v>640.5</v>
      </c>
      <c r="S69" s="28">
        <f>R69</f>
        <v>640.5</v>
      </c>
      <c r="T69" s="28">
        <f t="shared" si="17"/>
        <v>0</v>
      </c>
      <c r="U69" s="39" t="s">
        <v>228</v>
      </c>
    </row>
    <row r="70" spans="1:21" ht="45" x14ac:dyDescent="0.25">
      <c r="A70" s="49">
        <v>43662</v>
      </c>
      <c r="B70" t="s">
        <v>3</v>
      </c>
      <c r="C70" s="13" t="str">
        <f>"03372780175"</f>
        <v>03372780175</v>
      </c>
      <c r="D70" s="9" t="s">
        <v>253</v>
      </c>
      <c r="E70" s="13" t="s">
        <v>115</v>
      </c>
      <c r="F70" s="26" t="s">
        <v>15</v>
      </c>
      <c r="G70" s="27" t="s">
        <v>254</v>
      </c>
      <c r="H70" s="27" t="s">
        <v>266</v>
      </c>
      <c r="I70" s="27" t="s">
        <v>267</v>
      </c>
      <c r="J70" s="42">
        <v>2500</v>
      </c>
      <c r="K70" s="42">
        <f t="shared" si="16"/>
        <v>2500</v>
      </c>
      <c r="L70" s="28">
        <v>316</v>
      </c>
      <c r="M70" s="28">
        <f t="shared" si="15"/>
        <v>2816</v>
      </c>
      <c r="N70" s="28"/>
      <c r="O70" s="28">
        <v>0</v>
      </c>
      <c r="P70" s="28">
        <f>M70+O70</f>
        <v>2816</v>
      </c>
      <c r="Q70" s="28">
        <v>0</v>
      </c>
      <c r="R70" s="28">
        <f>P70</f>
        <v>2816</v>
      </c>
      <c r="S70" s="28">
        <f>M70</f>
        <v>2816</v>
      </c>
      <c r="T70" s="28">
        <f t="shared" si="17"/>
        <v>0</v>
      </c>
      <c r="U70" s="39"/>
    </row>
    <row r="71" spans="1:21" ht="45" customHeight="1" x14ac:dyDescent="0.25">
      <c r="A71" s="49">
        <v>43668</v>
      </c>
      <c r="B71" t="s">
        <v>47</v>
      </c>
      <c r="C71" s="50" t="s">
        <v>48</v>
      </c>
      <c r="D71" s="39" t="s">
        <v>374</v>
      </c>
      <c r="E71" s="12" t="s">
        <v>115</v>
      </c>
      <c r="F71" s="26" t="s">
        <v>15</v>
      </c>
      <c r="G71" s="80">
        <v>43518</v>
      </c>
      <c r="H71" s="80">
        <v>43555</v>
      </c>
      <c r="I71" s="81">
        <v>35</v>
      </c>
      <c r="J71" s="18">
        <v>13500</v>
      </c>
      <c r="K71" s="28">
        <f t="shared" si="16"/>
        <v>13500</v>
      </c>
      <c r="L71" s="23">
        <v>0</v>
      </c>
      <c r="M71" s="30">
        <f>K71</f>
        <v>13500</v>
      </c>
      <c r="N71" s="30"/>
      <c r="O71" s="28">
        <v>0</v>
      </c>
      <c r="P71" s="28">
        <f>M71+O71</f>
        <v>13500</v>
      </c>
      <c r="Q71" s="28">
        <v>0</v>
      </c>
      <c r="R71" s="28">
        <f>P71-Q71</f>
        <v>13500</v>
      </c>
      <c r="S71" s="30">
        <f>M71</f>
        <v>13500</v>
      </c>
      <c r="T71" s="28">
        <f t="shared" si="17"/>
        <v>0</v>
      </c>
      <c r="U71" s="23"/>
    </row>
    <row r="72" spans="1:21" ht="45" x14ac:dyDescent="0.25">
      <c r="A72" s="48">
        <v>43677</v>
      </c>
      <c r="B72" s="26" t="s">
        <v>94</v>
      </c>
      <c r="C72" s="46" t="s">
        <v>95</v>
      </c>
      <c r="D72" s="9" t="s">
        <v>348</v>
      </c>
      <c r="E72" s="44" t="s">
        <v>112</v>
      </c>
      <c r="F72" s="26" t="s">
        <v>15</v>
      </c>
      <c r="G72" s="44" t="s">
        <v>123</v>
      </c>
      <c r="H72" s="44" t="s">
        <v>52</v>
      </c>
      <c r="I72" s="44" t="s">
        <v>349</v>
      </c>
      <c r="J72" s="18">
        <v>36477.42</v>
      </c>
      <c r="K72" s="42">
        <f t="shared" si="16"/>
        <v>36477.42</v>
      </c>
      <c r="L72" s="28">
        <f>1402.75+1127.4</f>
        <v>2530.15</v>
      </c>
      <c r="M72" s="28">
        <f>K72</f>
        <v>36477.42</v>
      </c>
      <c r="N72" s="28"/>
      <c r="O72" s="28">
        <v>8023.71</v>
      </c>
      <c r="P72" s="28">
        <f>M72+L72</f>
        <v>39007.57</v>
      </c>
      <c r="Q72" s="28">
        <v>0</v>
      </c>
      <c r="R72" s="28">
        <v>45622.53</v>
      </c>
      <c r="S72" s="28">
        <f>R72</f>
        <v>45622.53</v>
      </c>
      <c r="T72" s="28">
        <f t="shared" si="17"/>
        <v>0</v>
      </c>
      <c r="U72" s="39" t="s">
        <v>255</v>
      </c>
    </row>
    <row r="73" spans="1:21" ht="45" x14ac:dyDescent="0.25">
      <c r="A73" s="48">
        <v>43873</v>
      </c>
      <c r="B73" s="26" t="s">
        <v>377</v>
      </c>
      <c r="C73" s="46" t="s">
        <v>96</v>
      </c>
      <c r="D73" s="9" t="s">
        <v>379</v>
      </c>
      <c r="E73" s="44" t="s">
        <v>112</v>
      </c>
      <c r="F73" s="26" t="s">
        <v>15</v>
      </c>
      <c r="G73" s="44" t="s">
        <v>131</v>
      </c>
      <c r="H73" s="44" t="s">
        <v>127</v>
      </c>
      <c r="I73" s="44" t="s">
        <v>378</v>
      </c>
      <c r="J73" s="18">
        <v>13489.03</v>
      </c>
      <c r="K73" s="42">
        <f t="shared" si="16"/>
        <v>13489.03</v>
      </c>
      <c r="L73" s="28">
        <f>K73*0.04</f>
        <v>539.56119999999999</v>
      </c>
      <c r="M73" s="28">
        <f>K73+L73</f>
        <v>14028.591200000001</v>
      </c>
      <c r="N73" s="28"/>
      <c r="O73" s="28">
        <f>M73*0.22</f>
        <v>3086.2900640000003</v>
      </c>
      <c r="P73" s="28">
        <f>M73+L73</f>
        <v>14568.152400000001</v>
      </c>
      <c r="Q73" s="28">
        <f>K73*0.2</f>
        <v>2697.8060000000005</v>
      </c>
      <c r="R73" s="28">
        <f>P73</f>
        <v>14568.152400000001</v>
      </c>
      <c r="S73" s="28">
        <f>R73</f>
        <v>14568.152400000001</v>
      </c>
      <c r="T73" s="28">
        <f t="shared" si="17"/>
        <v>0</v>
      </c>
      <c r="U73" s="39"/>
    </row>
    <row r="74" spans="1:21" ht="45" x14ac:dyDescent="0.25">
      <c r="A74" s="48">
        <v>43677</v>
      </c>
      <c r="B74" s="31" t="s">
        <v>105</v>
      </c>
      <c r="C74" s="35" t="s">
        <v>106</v>
      </c>
      <c r="D74" s="25" t="s">
        <v>276</v>
      </c>
      <c r="E74" s="43" t="s">
        <v>51</v>
      </c>
      <c r="F74" s="33" t="s">
        <v>15</v>
      </c>
      <c r="G74" s="27" t="s">
        <v>138</v>
      </c>
      <c r="H74" s="34" t="s">
        <v>138</v>
      </c>
      <c r="I74" s="44" t="s">
        <v>138</v>
      </c>
      <c r="J74" s="11" t="s">
        <v>352</v>
      </c>
      <c r="K74" s="18">
        <v>16300</v>
      </c>
      <c r="L74" s="18">
        <f>K74*0.04</f>
        <v>652</v>
      </c>
      <c r="M74" s="18">
        <f t="shared" ref="M74:M95" si="18">K74+L74</f>
        <v>16952</v>
      </c>
      <c r="N74" s="18"/>
      <c r="O74" s="18">
        <v>0</v>
      </c>
      <c r="P74" s="18">
        <f>M74+O74</f>
        <v>16952</v>
      </c>
      <c r="Q74" s="18">
        <v>0</v>
      </c>
      <c r="R74" s="18">
        <f t="shared" ref="R74:R79" si="19">P74</f>
        <v>16952</v>
      </c>
      <c r="S74" s="18">
        <f>P74</f>
        <v>16952</v>
      </c>
      <c r="T74" s="28"/>
      <c r="U74" s="39" t="s">
        <v>277</v>
      </c>
    </row>
    <row r="75" spans="1:21" ht="45.75" customHeight="1" x14ac:dyDescent="0.25">
      <c r="A75" s="48">
        <v>43713</v>
      </c>
      <c r="B75" s="31" t="s">
        <v>105</v>
      </c>
      <c r="C75" s="35" t="s">
        <v>106</v>
      </c>
      <c r="D75" s="25" t="s">
        <v>107</v>
      </c>
      <c r="E75" s="43" t="s">
        <v>51</v>
      </c>
      <c r="F75" s="33" t="s">
        <v>15</v>
      </c>
      <c r="G75" s="27" t="s">
        <v>32</v>
      </c>
      <c r="H75" s="34" t="s">
        <v>108</v>
      </c>
      <c r="I75" s="44">
        <f>H75-G75</f>
        <v>1127</v>
      </c>
      <c r="J75" s="18">
        <v>140000</v>
      </c>
      <c r="K75" s="18">
        <f t="shared" si="16"/>
        <v>140000</v>
      </c>
      <c r="L75" s="18">
        <f>K75*0.04</f>
        <v>5600</v>
      </c>
      <c r="M75" s="18">
        <f t="shared" si="18"/>
        <v>145600</v>
      </c>
      <c r="N75" s="18"/>
      <c r="O75" s="18">
        <v>0</v>
      </c>
      <c r="P75" s="18">
        <f>M75+O75</f>
        <v>145600</v>
      </c>
      <c r="Q75" s="18">
        <v>0</v>
      </c>
      <c r="R75" s="18">
        <f t="shared" si="19"/>
        <v>145600</v>
      </c>
      <c r="S75" s="18">
        <v>145600</v>
      </c>
      <c r="T75" s="28">
        <f t="shared" ref="T75:T87" si="20">R75-S75</f>
        <v>0</v>
      </c>
      <c r="U75" s="23" t="s">
        <v>277</v>
      </c>
    </row>
    <row r="76" spans="1:21" ht="45" x14ac:dyDescent="0.25">
      <c r="A76" s="48">
        <v>43713</v>
      </c>
      <c r="B76" s="26" t="s">
        <v>247</v>
      </c>
      <c r="C76" s="56" t="s">
        <v>248</v>
      </c>
      <c r="D76" s="39" t="s">
        <v>249</v>
      </c>
      <c r="E76" s="14" t="s">
        <v>115</v>
      </c>
      <c r="F76" s="26" t="s">
        <v>15</v>
      </c>
      <c r="G76" s="40">
        <v>43556</v>
      </c>
      <c r="H76" s="40">
        <v>43564</v>
      </c>
      <c r="I76" s="41">
        <v>1</v>
      </c>
      <c r="J76" s="42">
        <v>4000</v>
      </c>
      <c r="K76" s="42">
        <f t="shared" si="16"/>
        <v>4000</v>
      </c>
      <c r="L76" s="28">
        <f>338+513.4</f>
        <v>851.4</v>
      </c>
      <c r="M76" s="28">
        <f t="shared" si="18"/>
        <v>4851.3999999999996</v>
      </c>
      <c r="N76" s="28"/>
      <c r="O76" s="28">
        <v>954.36</v>
      </c>
      <c r="P76" s="28">
        <f>M76+O76</f>
        <v>5805.7599999999993</v>
      </c>
      <c r="Q76" s="28">
        <v>867.6</v>
      </c>
      <c r="R76" s="28">
        <f t="shared" si="19"/>
        <v>5805.7599999999993</v>
      </c>
      <c r="S76" s="28">
        <f>R76</f>
        <v>5805.7599999999993</v>
      </c>
      <c r="T76" s="28">
        <f t="shared" si="20"/>
        <v>0</v>
      </c>
      <c r="U76" s="39" t="s">
        <v>255</v>
      </c>
    </row>
    <row r="77" spans="1:21" ht="47.25" customHeight="1" x14ac:dyDescent="0.25">
      <c r="A77" s="48">
        <v>43714</v>
      </c>
      <c r="B77" s="45" t="s">
        <v>97</v>
      </c>
      <c r="C77" s="46" t="s">
        <v>98</v>
      </c>
      <c r="D77" s="26" t="s">
        <v>351</v>
      </c>
      <c r="E77" s="44" t="s">
        <v>112</v>
      </c>
      <c r="F77" s="26" t="s">
        <v>15</v>
      </c>
      <c r="G77" s="44" t="s">
        <v>99</v>
      </c>
      <c r="H77" s="44" t="s">
        <v>127</v>
      </c>
      <c r="I77" s="42" t="s">
        <v>353</v>
      </c>
      <c r="J77" s="42">
        <v>3739.42</v>
      </c>
      <c r="K77" s="42">
        <f t="shared" si="16"/>
        <v>3739.42</v>
      </c>
      <c r="L77" s="28">
        <v>149.58000000000001</v>
      </c>
      <c r="M77" s="28">
        <f t="shared" si="18"/>
        <v>3889</v>
      </c>
      <c r="N77" s="28"/>
      <c r="O77" s="28">
        <f>M77*0.22</f>
        <v>855.58</v>
      </c>
      <c r="P77" s="28">
        <f>M77+O77</f>
        <v>4744.58</v>
      </c>
      <c r="Q77" s="28">
        <v>167.27</v>
      </c>
      <c r="R77" s="28">
        <f t="shared" si="19"/>
        <v>4744.58</v>
      </c>
      <c r="S77" s="28">
        <f>R77</f>
        <v>4744.58</v>
      </c>
      <c r="T77" s="28">
        <f t="shared" si="20"/>
        <v>0</v>
      </c>
      <c r="U77" s="39" t="s">
        <v>246</v>
      </c>
    </row>
    <row r="78" spans="1:21" ht="45.75" customHeight="1" x14ac:dyDescent="0.25">
      <c r="A78" s="48">
        <v>43714</v>
      </c>
      <c r="B78" s="26" t="s">
        <v>222</v>
      </c>
      <c r="C78" s="50" t="s">
        <v>223</v>
      </c>
      <c r="D78" s="39" t="s">
        <v>224</v>
      </c>
      <c r="E78" s="41" t="s">
        <v>51</v>
      </c>
      <c r="F78" s="26" t="s">
        <v>15</v>
      </c>
      <c r="G78" s="40">
        <v>43487</v>
      </c>
      <c r="H78" s="40">
        <v>43503</v>
      </c>
      <c r="I78" s="41">
        <v>16</v>
      </c>
      <c r="J78" s="42">
        <v>13790</v>
      </c>
      <c r="K78" s="42">
        <f t="shared" si="16"/>
        <v>13790</v>
      </c>
      <c r="L78" s="28">
        <v>0</v>
      </c>
      <c r="M78" s="28">
        <f t="shared" si="18"/>
        <v>13790</v>
      </c>
      <c r="N78" s="28"/>
      <c r="O78" s="28">
        <v>0</v>
      </c>
      <c r="P78" s="28">
        <f>M78</f>
        <v>13790</v>
      </c>
      <c r="Q78" s="28">
        <v>0</v>
      </c>
      <c r="R78" s="28">
        <f t="shared" si="19"/>
        <v>13790</v>
      </c>
      <c r="S78" s="28">
        <f>M78</f>
        <v>13790</v>
      </c>
      <c r="T78" s="28">
        <f t="shared" si="20"/>
        <v>0</v>
      </c>
      <c r="U78" s="39"/>
    </row>
    <row r="79" spans="1:21" ht="45.75" customHeight="1" x14ac:dyDescent="0.25">
      <c r="A79" s="48">
        <v>43713</v>
      </c>
      <c r="B79" s="45" t="s">
        <v>275</v>
      </c>
      <c r="C79" s="46" t="s">
        <v>354</v>
      </c>
      <c r="D79" s="26" t="s">
        <v>355</v>
      </c>
      <c r="E79" s="44" t="s">
        <v>115</v>
      </c>
      <c r="F79" s="26" t="s">
        <v>15</v>
      </c>
      <c r="G79" s="40">
        <v>43628</v>
      </c>
      <c r="H79" s="40">
        <v>43628</v>
      </c>
      <c r="I79" s="40">
        <v>43628</v>
      </c>
      <c r="J79" s="18">
        <v>90</v>
      </c>
      <c r="K79" s="42">
        <f t="shared" si="16"/>
        <v>90</v>
      </c>
      <c r="L79" s="28">
        <v>0</v>
      </c>
      <c r="M79" s="28">
        <f t="shared" si="18"/>
        <v>90</v>
      </c>
      <c r="N79" s="28"/>
      <c r="O79" s="28">
        <v>0</v>
      </c>
      <c r="P79" s="28">
        <f>M79+O79</f>
        <v>90</v>
      </c>
      <c r="Q79" s="28">
        <v>0</v>
      </c>
      <c r="R79" s="28">
        <f t="shared" si="19"/>
        <v>90</v>
      </c>
      <c r="S79" s="28">
        <f>M79</f>
        <v>90</v>
      </c>
      <c r="T79" s="28">
        <f t="shared" si="20"/>
        <v>0</v>
      </c>
      <c r="U79" s="39"/>
    </row>
    <row r="80" spans="1:21" ht="45.75" customHeight="1" x14ac:dyDescent="0.25">
      <c r="A80" s="48">
        <v>43739</v>
      </c>
      <c r="B80" s="31" t="s">
        <v>43</v>
      </c>
      <c r="C80" s="35" t="s">
        <v>44</v>
      </c>
      <c r="D80" s="25" t="s">
        <v>184</v>
      </c>
      <c r="E80" s="14" t="s">
        <v>115</v>
      </c>
      <c r="F80" s="26" t="s">
        <v>210</v>
      </c>
      <c r="G80" s="27" t="s">
        <v>185</v>
      </c>
      <c r="H80" s="36" t="s">
        <v>211</v>
      </c>
      <c r="I80" s="36" t="s">
        <v>212</v>
      </c>
      <c r="J80" s="19">
        <v>7168.12</v>
      </c>
      <c r="K80" s="19">
        <f t="shared" si="16"/>
        <v>7168.12</v>
      </c>
      <c r="L80" s="18">
        <v>0</v>
      </c>
      <c r="M80" s="18">
        <f t="shared" si="18"/>
        <v>7168.12</v>
      </c>
      <c r="N80" s="18"/>
      <c r="O80" s="18"/>
      <c r="P80" s="18">
        <f>O80+M80</f>
        <v>7168.12</v>
      </c>
      <c r="Q80" s="18">
        <v>0</v>
      </c>
      <c r="R80" s="18">
        <f>M80</f>
        <v>7168.12</v>
      </c>
      <c r="S80" s="18">
        <f>R80</f>
        <v>7168.12</v>
      </c>
      <c r="T80" s="28">
        <f t="shared" si="20"/>
        <v>0</v>
      </c>
      <c r="U80" s="39"/>
    </row>
    <row r="81" spans="1:23" ht="45.75" customHeight="1" x14ac:dyDescent="0.25">
      <c r="A81" s="48">
        <v>43739</v>
      </c>
      <c r="B81" s="31" t="s">
        <v>43</v>
      </c>
      <c r="C81" s="35" t="s">
        <v>44</v>
      </c>
      <c r="D81" s="79" t="s">
        <v>370</v>
      </c>
      <c r="E81" s="76" t="s">
        <v>136</v>
      </c>
      <c r="F81" s="77" t="s">
        <v>368</v>
      </c>
      <c r="G81" s="76" t="s">
        <v>139</v>
      </c>
      <c r="H81" s="76" t="s">
        <v>140</v>
      </c>
      <c r="I81" s="76" t="s">
        <v>369</v>
      </c>
      <c r="J81" s="19">
        <v>9683.75</v>
      </c>
      <c r="K81" s="18">
        <f t="shared" si="16"/>
        <v>9683.75</v>
      </c>
      <c r="L81" s="18"/>
      <c r="M81" s="18">
        <f t="shared" si="18"/>
        <v>9683.75</v>
      </c>
      <c r="N81" s="18"/>
      <c r="O81" s="18"/>
      <c r="P81" s="18">
        <f>O81+M81</f>
        <v>9683.75</v>
      </c>
      <c r="Q81" s="18">
        <v>0</v>
      </c>
      <c r="R81" s="18">
        <f t="shared" ref="R81:R94" si="21">P81</f>
        <v>9683.75</v>
      </c>
      <c r="S81" s="18">
        <f>R81</f>
        <v>9683.75</v>
      </c>
      <c r="T81" s="28">
        <f t="shared" si="20"/>
        <v>0</v>
      </c>
      <c r="U81" s="39"/>
    </row>
    <row r="82" spans="1:23" ht="45.75" customHeight="1" x14ac:dyDescent="0.25">
      <c r="A82" s="48">
        <v>43788</v>
      </c>
      <c r="B82" s="31" t="s">
        <v>43</v>
      </c>
      <c r="C82" s="35" t="s">
        <v>44</v>
      </c>
      <c r="D82" s="10" t="s">
        <v>385</v>
      </c>
      <c r="E82" s="14" t="s">
        <v>136</v>
      </c>
      <c r="F82" s="27" t="s">
        <v>137</v>
      </c>
      <c r="G82" s="27" t="s">
        <v>144</v>
      </c>
      <c r="H82" s="27" t="s">
        <v>145</v>
      </c>
      <c r="I82" s="27" t="s">
        <v>49</v>
      </c>
      <c r="J82" s="19">
        <v>67000</v>
      </c>
      <c r="K82" s="19">
        <f>13400+53600</f>
        <v>67000</v>
      </c>
      <c r="L82" s="18">
        <v>0</v>
      </c>
      <c r="M82" s="18">
        <f t="shared" si="18"/>
        <v>67000</v>
      </c>
      <c r="N82" s="18"/>
      <c r="O82" s="18"/>
      <c r="P82" s="18">
        <f>O82+M82</f>
        <v>67000</v>
      </c>
      <c r="Q82" s="18">
        <v>0</v>
      </c>
      <c r="R82" s="18">
        <f t="shared" si="21"/>
        <v>67000</v>
      </c>
      <c r="S82" s="18">
        <v>67000</v>
      </c>
      <c r="T82" s="28">
        <f t="shared" si="20"/>
        <v>0</v>
      </c>
      <c r="U82" s="39"/>
    </row>
    <row r="83" spans="1:23" ht="45.75" customHeight="1" x14ac:dyDescent="0.25">
      <c r="A83" s="48">
        <v>43788</v>
      </c>
      <c r="B83" s="31" t="s">
        <v>43</v>
      </c>
      <c r="C83" s="35" t="s">
        <v>44</v>
      </c>
      <c r="D83" s="25" t="s">
        <v>158</v>
      </c>
      <c r="E83" s="14" t="s">
        <v>136</v>
      </c>
      <c r="F83" s="27" t="s">
        <v>167</v>
      </c>
      <c r="G83" s="27" t="s">
        <v>126</v>
      </c>
      <c r="H83" s="27" t="s">
        <v>168</v>
      </c>
      <c r="I83" s="27" t="s">
        <v>169</v>
      </c>
      <c r="J83" s="19">
        <v>7280</v>
      </c>
      <c r="K83" s="18">
        <f>J83</f>
        <v>7280</v>
      </c>
      <c r="L83" s="18">
        <v>0</v>
      </c>
      <c r="M83" s="18">
        <f t="shared" si="18"/>
        <v>7280</v>
      </c>
      <c r="N83" s="18"/>
      <c r="O83" s="18">
        <v>0</v>
      </c>
      <c r="P83" s="29">
        <f>M83+O83</f>
        <v>7280</v>
      </c>
      <c r="Q83" s="18">
        <f>K83*0.2</f>
        <v>1456</v>
      </c>
      <c r="R83" s="18">
        <f t="shared" si="21"/>
        <v>7280</v>
      </c>
      <c r="S83" s="18">
        <f>R83</f>
        <v>7280</v>
      </c>
      <c r="T83" s="28">
        <f t="shared" si="20"/>
        <v>0</v>
      </c>
      <c r="U83" s="39"/>
    </row>
    <row r="84" spans="1:23" ht="45.75" customHeight="1" x14ac:dyDescent="0.25">
      <c r="A84" s="48">
        <v>43788</v>
      </c>
      <c r="B84" s="31" t="s">
        <v>43</v>
      </c>
      <c r="C84" s="35" t="s">
        <v>44</v>
      </c>
      <c r="D84" s="25" t="s">
        <v>159</v>
      </c>
      <c r="E84" s="14" t="s">
        <v>136</v>
      </c>
      <c r="F84" s="27" t="s">
        <v>167</v>
      </c>
      <c r="G84" s="27" t="s">
        <v>125</v>
      </c>
      <c r="H84" s="27" t="s">
        <v>170</v>
      </c>
      <c r="I84" s="27" t="s">
        <v>171</v>
      </c>
      <c r="J84" s="19">
        <v>2500</v>
      </c>
      <c r="K84" s="18">
        <f>J84</f>
        <v>2500</v>
      </c>
      <c r="L84" s="18">
        <v>0</v>
      </c>
      <c r="M84" s="18">
        <f t="shared" si="18"/>
        <v>2500</v>
      </c>
      <c r="N84" s="18"/>
      <c r="O84" s="18">
        <v>0</v>
      </c>
      <c r="P84" s="29">
        <f>M84+O84</f>
        <v>2500</v>
      </c>
      <c r="Q84" s="18">
        <f>K84*0.2</f>
        <v>500</v>
      </c>
      <c r="R84" s="18">
        <f t="shared" si="21"/>
        <v>2500</v>
      </c>
      <c r="S84" s="18">
        <f>R84</f>
        <v>2500</v>
      </c>
      <c r="T84" s="28">
        <f t="shared" si="20"/>
        <v>0</v>
      </c>
      <c r="U84" s="39"/>
    </row>
    <row r="85" spans="1:23" ht="45.75" customHeight="1" x14ac:dyDescent="0.25">
      <c r="A85" s="48">
        <v>43797</v>
      </c>
      <c r="B85" s="31" t="s">
        <v>43</v>
      </c>
      <c r="C85" s="35" t="s">
        <v>44</v>
      </c>
      <c r="D85" s="10" t="s">
        <v>386</v>
      </c>
      <c r="E85" s="14" t="s">
        <v>136</v>
      </c>
      <c r="F85" s="27" t="s">
        <v>167</v>
      </c>
      <c r="G85" s="27" t="s">
        <v>162</v>
      </c>
      <c r="H85" s="27" t="s">
        <v>174</v>
      </c>
      <c r="I85" s="27" t="s">
        <v>175</v>
      </c>
      <c r="J85" s="19">
        <v>33500</v>
      </c>
      <c r="K85" s="19">
        <v>33500</v>
      </c>
      <c r="L85" s="18">
        <v>0</v>
      </c>
      <c r="M85" s="18">
        <f t="shared" si="18"/>
        <v>33500</v>
      </c>
      <c r="N85" s="18"/>
      <c r="O85" s="18"/>
      <c r="P85" s="18">
        <f>O85+M85</f>
        <v>33500</v>
      </c>
      <c r="Q85" s="18">
        <v>0</v>
      </c>
      <c r="R85" s="18">
        <f t="shared" si="21"/>
        <v>33500</v>
      </c>
      <c r="S85" s="18">
        <v>33500</v>
      </c>
      <c r="T85" s="28">
        <f t="shared" si="20"/>
        <v>0</v>
      </c>
      <c r="U85" s="39" t="s">
        <v>163</v>
      </c>
    </row>
    <row r="86" spans="1:23" ht="45.75" customHeight="1" x14ac:dyDescent="0.25">
      <c r="A86" s="48">
        <v>43804</v>
      </c>
      <c r="B86" s="31" t="s">
        <v>124</v>
      </c>
      <c r="C86" s="35" t="s">
        <v>44</v>
      </c>
      <c r="D86" s="25" t="s">
        <v>200</v>
      </c>
      <c r="E86" s="14" t="s">
        <v>115</v>
      </c>
      <c r="F86" s="26" t="s">
        <v>15</v>
      </c>
      <c r="G86" s="27" t="s">
        <v>201</v>
      </c>
      <c r="H86" s="27" t="s">
        <v>221</v>
      </c>
      <c r="I86" s="27" t="s">
        <v>220</v>
      </c>
      <c r="J86" s="19">
        <v>500</v>
      </c>
      <c r="K86" s="19">
        <v>500</v>
      </c>
      <c r="L86" s="18"/>
      <c r="M86" s="18">
        <f t="shared" si="18"/>
        <v>500</v>
      </c>
      <c r="N86" s="18"/>
      <c r="O86" s="18"/>
      <c r="P86" s="18">
        <f>O86+M86</f>
        <v>500</v>
      </c>
      <c r="Q86" s="18">
        <v>0</v>
      </c>
      <c r="R86" s="18">
        <f t="shared" si="21"/>
        <v>500</v>
      </c>
      <c r="S86" s="18">
        <v>500</v>
      </c>
      <c r="T86" s="28">
        <f t="shared" si="20"/>
        <v>0</v>
      </c>
      <c r="U86" s="18"/>
    </row>
    <row r="87" spans="1:23" ht="45.75" customHeight="1" x14ac:dyDescent="0.25">
      <c r="A87" s="48">
        <v>43804</v>
      </c>
      <c r="B87" s="31" t="s">
        <v>124</v>
      </c>
      <c r="C87" s="35" t="s">
        <v>44</v>
      </c>
      <c r="D87" s="25" t="s">
        <v>239</v>
      </c>
      <c r="E87" s="14" t="s">
        <v>136</v>
      </c>
      <c r="F87" s="26" t="s">
        <v>15</v>
      </c>
      <c r="G87" s="40">
        <v>43523</v>
      </c>
      <c r="H87" s="40">
        <v>43551</v>
      </c>
      <c r="I87" s="41">
        <v>30</v>
      </c>
      <c r="J87" s="19">
        <v>2550</v>
      </c>
      <c r="K87" s="42">
        <f t="shared" ref="K87:K95" si="22">J87</f>
        <v>2550</v>
      </c>
      <c r="L87" s="28">
        <v>0</v>
      </c>
      <c r="M87" s="28">
        <f t="shared" si="18"/>
        <v>2550</v>
      </c>
      <c r="N87" s="28"/>
      <c r="O87" s="28">
        <v>0</v>
      </c>
      <c r="P87" s="28">
        <f>M87</f>
        <v>2550</v>
      </c>
      <c r="Q87" s="28">
        <v>0</v>
      </c>
      <c r="R87" s="28">
        <f t="shared" si="21"/>
        <v>2550</v>
      </c>
      <c r="S87" s="28">
        <f>M87</f>
        <v>2550</v>
      </c>
      <c r="T87" s="28">
        <f t="shared" si="20"/>
        <v>0</v>
      </c>
      <c r="U87" s="39"/>
    </row>
    <row r="88" spans="1:23" ht="45.75" customHeight="1" x14ac:dyDescent="0.25">
      <c r="A88" s="48">
        <v>43805</v>
      </c>
      <c r="B88" s="45" t="s">
        <v>124</v>
      </c>
      <c r="C88" s="62" t="s">
        <v>44</v>
      </c>
      <c r="D88" s="3" t="s">
        <v>371</v>
      </c>
      <c r="E88" s="44" t="s">
        <v>115</v>
      </c>
      <c r="F88" s="44" t="s">
        <v>167</v>
      </c>
      <c r="G88" s="44" t="s">
        <v>312</v>
      </c>
      <c r="H88" s="44" t="s">
        <v>372</v>
      </c>
      <c r="I88" s="44" t="s">
        <v>373</v>
      </c>
      <c r="J88" s="28">
        <v>4000</v>
      </c>
      <c r="K88" s="28">
        <f t="shared" si="22"/>
        <v>4000</v>
      </c>
      <c r="L88" s="28">
        <v>0</v>
      </c>
      <c r="M88" s="18">
        <f t="shared" si="18"/>
        <v>4000</v>
      </c>
      <c r="N88" s="18"/>
      <c r="O88" s="18">
        <v>0</v>
      </c>
      <c r="P88" s="18">
        <f t="shared" ref="P88:P94" si="23">M88+O88</f>
        <v>4000</v>
      </c>
      <c r="Q88" s="18">
        <v>0</v>
      </c>
      <c r="R88" s="18">
        <f t="shared" si="21"/>
        <v>4000</v>
      </c>
      <c r="S88" s="18">
        <f>R88</f>
        <v>4000</v>
      </c>
      <c r="T88" s="28">
        <v>0</v>
      </c>
      <c r="U88" s="39"/>
    </row>
    <row r="89" spans="1:23" ht="45.75" customHeight="1" x14ac:dyDescent="0.25">
      <c r="A89" s="48">
        <v>43805</v>
      </c>
      <c r="B89" s="45" t="s">
        <v>124</v>
      </c>
      <c r="C89" s="62" t="s">
        <v>44</v>
      </c>
      <c r="D89" s="3" t="s">
        <v>387</v>
      </c>
      <c r="E89" s="44" t="s">
        <v>115</v>
      </c>
      <c r="F89" s="44" t="s">
        <v>167</v>
      </c>
      <c r="G89" s="44" t="s">
        <v>388</v>
      </c>
      <c r="H89" s="44" t="s">
        <v>388</v>
      </c>
      <c r="I89" s="44" t="s">
        <v>7</v>
      </c>
      <c r="J89" s="28">
        <v>591.39</v>
      </c>
      <c r="K89" s="28">
        <f t="shared" ref="K89" si="24">J89</f>
        <v>591.39</v>
      </c>
      <c r="L89" s="28">
        <v>0</v>
      </c>
      <c r="M89" s="18">
        <f t="shared" ref="M89:M90" si="25">K89+L89</f>
        <v>591.39</v>
      </c>
      <c r="N89" s="18"/>
      <c r="O89" s="18">
        <v>0</v>
      </c>
      <c r="P89" s="18">
        <f t="shared" si="23"/>
        <v>591.39</v>
      </c>
      <c r="Q89" s="18">
        <v>0</v>
      </c>
      <c r="R89" s="18">
        <f t="shared" ref="R89" si="26">P89</f>
        <v>591.39</v>
      </c>
      <c r="S89" s="18">
        <f>R89</f>
        <v>591.39</v>
      </c>
      <c r="T89" s="28">
        <v>0</v>
      </c>
      <c r="U89" s="39"/>
    </row>
    <row r="90" spans="1:23" s="93" customFormat="1" ht="45" customHeight="1" x14ac:dyDescent="0.25">
      <c r="A90" s="48">
        <v>43867</v>
      </c>
      <c r="B90" s="20" t="s">
        <v>11</v>
      </c>
      <c r="C90" s="35" t="s">
        <v>16</v>
      </c>
      <c r="D90" s="92" t="s">
        <v>389</v>
      </c>
      <c r="E90" s="43" t="s">
        <v>115</v>
      </c>
      <c r="F90" s="26" t="s">
        <v>304</v>
      </c>
      <c r="G90" s="48">
        <v>43703</v>
      </c>
      <c r="H90" s="43" t="s">
        <v>391</v>
      </c>
      <c r="I90" s="44" t="s">
        <v>392</v>
      </c>
      <c r="J90" s="28">
        <v>1250</v>
      </c>
      <c r="K90" s="28">
        <v>1250</v>
      </c>
      <c r="L90" s="43">
        <v>50</v>
      </c>
      <c r="M90" s="18">
        <f t="shared" si="25"/>
        <v>1300</v>
      </c>
      <c r="N90" s="91">
        <f>M90</f>
        <v>1300</v>
      </c>
      <c r="O90" s="87">
        <v>286</v>
      </c>
      <c r="P90" s="87">
        <f>N90+O90</f>
        <v>1586</v>
      </c>
      <c r="Q90" s="87">
        <v>0</v>
      </c>
      <c r="R90" s="87">
        <f>P90+Q90</f>
        <v>1586</v>
      </c>
      <c r="S90" s="87">
        <v>1586</v>
      </c>
      <c r="T90" s="87">
        <f>R90-S90</f>
        <v>0</v>
      </c>
      <c r="U90" s="92"/>
      <c r="V90" s="87"/>
      <c r="W90" s="84"/>
    </row>
    <row r="91" spans="1:23" ht="45" x14ac:dyDescent="0.25">
      <c r="A91" s="48">
        <v>43805</v>
      </c>
      <c r="B91" s="53" t="s">
        <v>100</v>
      </c>
      <c r="C91" s="43" t="str">
        <f>"05338771008"</f>
        <v>05338771008</v>
      </c>
      <c r="D91" s="26" t="s">
        <v>250</v>
      </c>
      <c r="E91" s="14" t="s">
        <v>115</v>
      </c>
      <c r="F91" s="26" t="s">
        <v>15</v>
      </c>
      <c r="G91" s="44" t="s">
        <v>251</v>
      </c>
      <c r="H91" s="44" t="s">
        <v>252</v>
      </c>
      <c r="I91" s="44" t="s">
        <v>72</v>
      </c>
      <c r="J91" s="42">
        <v>140</v>
      </c>
      <c r="K91" s="42">
        <f t="shared" si="22"/>
        <v>140</v>
      </c>
      <c r="L91" s="28">
        <v>0</v>
      </c>
      <c r="M91" s="28">
        <f t="shared" si="18"/>
        <v>140</v>
      </c>
      <c r="N91" s="28"/>
      <c r="O91" s="28">
        <v>0</v>
      </c>
      <c r="P91" s="28">
        <f t="shared" si="23"/>
        <v>140</v>
      </c>
      <c r="Q91" s="28">
        <v>0</v>
      </c>
      <c r="R91" s="28">
        <f t="shared" si="21"/>
        <v>140</v>
      </c>
      <c r="S91" s="28">
        <f>M91</f>
        <v>140</v>
      </c>
      <c r="T91" s="28">
        <f>R91-S91</f>
        <v>0</v>
      </c>
      <c r="U91" s="39"/>
    </row>
    <row r="92" spans="1:23" ht="45" x14ac:dyDescent="0.25">
      <c r="A92" s="48">
        <v>43805</v>
      </c>
      <c r="B92" s="65" t="s">
        <v>122</v>
      </c>
      <c r="C92" s="44" t="s">
        <v>121</v>
      </c>
      <c r="D92" s="9" t="s">
        <v>394</v>
      </c>
      <c r="E92" s="12" t="s">
        <v>110</v>
      </c>
      <c r="F92" s="26" t="s">
        <v>15</v>
      </c>
      <c r="G92" s="40">
        <v>43158</v>
      </c>
      <c r="H92" s="51" t="s">
        <v>52</v>
      </c>
      <c r="I92" s="54" t="s">
        <v>52</v>
      </c>
      <c r="J92" s="18">
        <v>1452.81</v>
      </c>
      <c r="K92" s="42">
        <f t="shared" si="22"/>
        <v>1452.81</v>
      </c>
      <c r="L92" s="28">
        <v>0</v>
      </c>
      <c r="M92" s="28">
        <f t="shared" si="18"/>
        <v>1452.81</v>
      </c>
      <c r="N92" s="28"/>
      <c r="O92" s="28">
        <f>M92*11%</f>
        <v>159.8091</v>
      </c>
      <c r="P92" s="28">
        <f t="shared" si="23"/>
        <v>1612.6190999999999</v>
      </c>
      <c r="Q92" s="28">
        <v>0</v>
      </c>
      <c r="R92" s="28">
        <f t="shared" si="21"/>
        <v>1612.6190999999999</v>
      </c>
      <c r="S92" s="28">
        <f>R92</f>
        <v>1612.6190999999999</v>
      </c>
      <c r="T92" s="28">
        <f>R92-S92</f>
        <v>0</v>
      </c>
      <c r="U92" s="39"/>
    </row>
    <row r="93" spans="1:23" ht="45.75" customHeight="1" x14ac:dyDescent="0.25">
      <c r="A93" s="48">
        <v>43805</v>
      </c>
      <c r="B93" s="3" t="s">
        <v>114</v>
      </c>
      <c r="C93" s="5" t="s">
        <v>120</v>
      </c>
      <c r="D93" s="3" t="s">
        <v>116</v>
      </c>
      <c r="E93" s="4" t="s">
        <v>115</v>
      </c>
      <c r="F93" s="26" t="s">
        <v>15</v>
      </c>
      <c r="G93" s="44" t="s">
        <v>117</v>
      </c>
      <c r="H93" s="44" t="s">
        <v>118</v>
      </c>
      <c r="I93" s="64">
        <f>H93-G93</f>
        <v>365</v>
      </c>
      <c r="J93" s="42">
        <v>550</v>
      </c>
      <c r="K93" s="42">
        <f t="shared" si="22"/>
        <v>550</v>
      </c>
      <c r="L93" s="28">
        <v>0</v>
      </c>
      <c r="M93" s="28">
        <f t="shared" si="18"/>
        <v>550</v>
      </c>
      <c r="N93" s="28"/>
      <c r="O93" s="28">
        <v>0</v>
      </c>
      <c r="P93" s="28">
        <f t="shared" si="23"/>
        <v>550</v>
      </c>
      <c r="Q93" s="28">
        <v>0</v>
      </c>
      <c r="R93" s="28">
        <f t="shared" si="21"/>
        <v>550</v>
      </c>
      <c r="S93" s="28">
        <f>M93</f>
        <v>550</v>
      </c>
      <c r="T93" s="28">
        <f>R93-S93</f>
        <v>0</v>
      </c>
      <c r="U93" s="39"/>
    </row>
    <row r="94" spans="1:23" ht="45" x14ac:dyDescent="0.25">
      <c r="A94" s="48">
        <v>43818</v>
      </c>
      <c r="B94" s="31" t="s">
        <v>37</v>
      </c>
      <c r="C94" s="32" t="str">
        <f>"01588390177"</f>
        <v>01588390177</v>
      </c>
      <c r="D94" s="33" t="s">
        <v>38</v>
      </c>
      <c r="E94" s="13" t="s">
        <v>51</v>
      </c>
      <c r="F94" s="33" t="s">
        <v>15</v>
      </c>
      <c r="G94" s="34" t="s">
        <v>33</v>
      </c>
      <c r="H94" s="34" t="s">
        <v>156</v>
      </c>
      <c r="I94" s="44" t="s">
        <v>234</v>
      </c>
      <c r="J94" s="18">
        <v>80000</v>
      </c>
      <c r="K94" s="18">
        <f t="shared" si="22"/>
        <v>80000</v>
      </c>
      <c r="L94" s="18">
        <v>3200</v>
      </c>
      <c r="M94" s="18">
        <f t="shared" si="18"/>
        <v>83200</v>
      </c>
      <c r="N94" s="18"/>
      <c r="O94" s="18">
        <v>12812.8</v>
      </c>
      <c r="P94" s="18">
        <f t="shared" si="23"/>
        <v>96012.800000000003</v>
      </c>
      <c r="Q94" s="18"/>
      <c r="R94" s="18">
        <f t="shared" si="21"/>
        <v>96012.800000000003</v>
      </c>
      <c r="S94" s="28">
        <f>R94</f>
        <v>96012.800000000003</v>
      </c>
      <c r="T94" s="28">
        <f>R94-S94</f>
        <v>0</v>
      </c>
      <c r="U94" s="39" t="s">
        <v>235</v>
      </c>
    </row>
    <row r="95" spans="1:23" ht="45.75" customHeight="1" x14ac:dyDescent="0.25">
      <c r="A95" s="48"/>
      <c r="B95" s="93" t="s">
        <v>39</v>
      </c>
      <c r="C95" s="60" t="s">
        <v>40</v>
      </c>
      <c r="D95" s="26" t="s">
        <v>399</v>
      </c>
      <c r="E95" s="41" t="s">
        <v>112</v>
      </c>
      <c r="F95" s="26" t="s">
        <v>15</v>
      </c>
      <c r="G95" s="44" t="s">
        <v>400</v>
      </c>
      <c r="H95" s="44" t="s">
        <v>127</v>
      </c>
      <c r="I95" s="44" t="s">
        <v>113</v>
      </c>
      <c r="J95" s="42">
        <v>10000</v>
      </c>
      <c r="K95" s="42">
        <f t="shared" si="22"/>
        <v>10000</v>
      </c>
      <c r="L95" s="2">
        <f>J95*0.05</f>
        <v>500</v>
      </c>
      <c r="M95" s="28">
        <f t="shared" si="18"/>
        <v>10500</v>
      </c>
      <c r="N95" s="28">
        <v>0</v>
      </c>
      <c r="O95" s="28">
        <v>2310</v>
      </c>
      <c r="P95" s="28">
        <f>M95+O95</f>
        <v>12810</v>
      </c>
      <c r="Q95" s="28">
        <v>0</v>
      </c>
      <c r="R95" s="28">
        <v>12810</v>
      </c>
      <c r="S95" s="28">
        <v>12810</v>
      </c>
      <c r="T95" s="28">
        <v>0</v>
      </c>
      <c r="U95" s="39"/>
    </row>
  </sheetData>
  <sortState xmlns:xlrd2="http://schemas.microsoft.com/office/spreadsheetml/2017/richdata2" ref="B10:U95">
    <sortCondition ref="B10:B95"/>
  </sortState>
  <phoneticPr fontId="11" type="noConversion"/>
  <printOptions horizontalCentered="1" gridLines="1"/>
  <pageMargins left="0.19685039370078741" right="0.19685039370078741" top="0.55118110236220474" bottom="0.62992125984251968" header="0.31496062992125984" footer="0.31496062992125984"/>
  <pageSetup paperSize="9" scale="48" fitToHeight="5" orientation="landscape" r:id="rId1"/>
  <headerFooter>
    <oddFooter xml:space="preserve">&amp;CS.p.A. Immobiliare Fiera di Brescia
C.F. e P.IVA n 03151460171 – REA CCIAA di BS n 336528 
Sede Legale: Via Caprera, 5 – 25125 Brescia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 GEN 2019</vt:lpstr>
      <vt:lpstr>'RIEP GEN 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2020-07-16T21:41:31Z</dcterms:modified>
</cp:coreProperties>
</file>