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filterPrivacy="1" defaultThemeVersion="124226"/>
  <xr:revisionPtr revIDLastSave="0" documentId="13_ncr:1_{D8CFC27B-7ADD-4FCF-B406-1BA19CE9A5D5}" xr6:coauthVersionLast="43" xr6:coauthVersionMax="43" xr10:uidLastSave="{00000000-0000-0000-0000-000000000000}"/>
  <bookViews>
    <workbookView xWindow="-120" yWindow="-120" windowWidth="21840" windowHeight="13140" tabRatio="889" xr2:uid="{00000000-000D-0000-FFFF-FFFF00000000}"/>
  </bookViews>
  <sheets>
    <sheet name="RIEP GEN 2018" sheetId="24" r:id="rId1"/>
  </sheets>
  <definedNames>
    <definedName name="_xlnm.Print_Titles" localSheetId="0">'RIEP GEN 2018'!$9:$9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67" i="24" l="1"/>
  <c r="I22" i="24" l="1"/>
  <c r="P127" i="24" l="1"/>
  <c r="N127" i="24"/>
  <c r="O127" i="24" s="1"/>
  <c r="Q127" i="24" s="1"/>
  <c r="R127" i="24" s="1"/>
  <c r="O126" i="24"/>
  <c r="Q126" i="24" s="1"/>
  <c r="K126" i="24"/>
  <c r="M125" i="24"/>
  <c r="O125" i="24" s="1"/>
  <c r="Q125" i="24" s="1"/>
  <c r="K125" i="24"/>
  <c r="M122" i="24"/>
  <c r="O122" i="24" s="1"/>
  <c r="Q122" i="24" s="1"/>
  <c r="M121" i="24"/>
  <c r="O121" i="24" s="1"/>
  <c r="M120" i="24"/>
  <c r="O120" i="24" s="1"/>
  <c r="R119" i="24"/>
  <c r="M119" i="24"/>
  <c r="O119" i="24" s="1"/>
  <c r="M118" i="24"/>
  <c r="O118" i="24" s="1"/>
  <c r="Q118" i="24" s="1"/>
  <c r="R118" i="24" s="1"/>
  <c r="M117" i="24"/>
  <c r="O117" i="24" s="1"/>
  <c r="Q117" i="24" s="1"/>
  <c r="R117" i="24" s="1"/>
  <c r="M116" i="24"/>
  <c r="O116" i="24" s="1"/>
  <c r="Q116" i="24" s="1"/>
  <c r="R116" i="24" s="1"/>
  <c r="L115" i="24"/>
  <c r="M115" i="24" s="1"/>
  <c r="O115" i="24" s="1"/>
  <c r="Q115" i="24" s="1"/>
  <c r="Q114" i="24"/>
  <c r="R114" i="24" s="1"/>
  <c r="M114" i="24"/>
  <c r="O114" i="24" s="1"/>
  <c r="R113" i="24"/>
  <c r="M113" i="24"/>
  <c r="O113" i="24" s="1"/>
  <c r="B113" i="24"/>
  <c r="M112" i="24"/>
  <c r="O112" i="24" s="1"/>
  <c r="M111" i="24"/>
  <c r="O111" i="24" s="1"/>
  <c r="B111" i="24"/>
  <c r="N110" i="24"/>
  <c r="O110" i="24" s="1"/>
  <c r="Q110" i="24" s="1"/>
  <c r="N109" i="24"/>
  <c r="O109" i="24" s="1"/>
  <c r="Q109" i="24" s="1"/>
  <c r="B109" i="24"/>
  <c r="M108" i="24"/>
  <c r="N108" i="24" s="1"/>
  <c r="O108" i="24" s="1"/>
  <c r="M107" i="24"/>
  <c r="O107" i="24" s="1"/>
  <c r="Q107" i="24" s="1"/>
  <c r="M106" i="24"/>
  <c r="N106" i="24" s="1"/>
  <c r="O106" i="24" s="1"/>
  <c r="M105" i="24"/>
  <c r="N105" i="24" s="1"/>
  <c r="O105" i="24" s="1"/>
  <c r="M104" i="24"/>
  <c r="O104" i="24" s="1"/>
  <c r="Q104" i="24" s="1"/>
  <c r="R104" i="24" s="1"/>
  <c r="M103" i="24"/>
  <c r="O103" i="24" s="1"/>
  <c r="Q103" i="24" s="1"/>
  <c r="M102" i="24"/>
  <c r="O102" i="24" s="1"/>
  <c r="Q102" i="24" s="1"/>
  <c r="B102" i="24"/>
  <c r="N104" i="24" l="1"/>
  <c r="Q105" i="24"/>
  <c r="R105" i="24"/>
  <c r="R108" i="24"/>
  <c r="Q108" i="24"/>
  <c r="R106" i="24"/>
  <c r="Q106" i="24"/>
  <c r="R103" i="24"/>
  <c r="R109" i="24"/>
  <c r="R110" i="24"/>
  <c r="Q111" i="24"/>
  <c r="R111" i="24" s="1"/>
  <c r="Q112" i="24"/>
  <c r="R112" i="24" s="1"/>
  <c r="R102" i="24"/>
  <c r="L12" i="24" l="1"/>
  <c r="M12" i="24" s="1"/>
  <c r="L11" i="24"/>
  <c r="N12" i="24" l="1"/>
  <c r="O12" i="24" s="1"/>
  <c r="Q12" i="24" s="1"/>
  <c r="R12" i="24" s="1"/>
  <c r="R101" i="24"/>
  <c r="O101" i="24"/>
  <c r="E101" i="24"/>
  <c r="K100" i="24"/>
  <c r="M100" i="24" s="1"/>
  <c r="O100" i="24" s="1"/>
  <c r="Q100" i="24" s="1"/>
  <c r="R100" i="24" s="1"/>
  <c r="E100" i="24"/>
  <c r="M99" i="24"/>
  <c r="R99" i="24" s="1"/>
  <c r="E99" i="24"/>
  <c r="E98" i="24"/>
  <c r="M98" i="24"/>
  <c r="R98" i="24" s="1"/>
  <c r="P98" i="24"/>
  <c r="M97" i="24"/>
  <c r="Q97" i="24"/>
  <c r="R97" i="24" s="1"/>
  <c r="E97" i="24"/>
  <c r="E96" i="24"/>
  <c r="M96" i="24"/>
  <c r="Q96" i="24" s="1"/>
  <c r="R96" i="24" s="1"/>
  <c r="B96" i="24"/>
  <c r="E95" i="24"/>
  <c r="M94" i="24"/>
  <c r="R94" i="24" s="1"/>
  <c r="E94" i="24"/>
  <c r="K83" i="24"/>
  <c r="J83" i="24"/>
  <c r="M93" i="24"/>
  <c r="R93" i="24" s="1"/>
  <c r="E93" i="24"/>
  <c r="M92" i="24"/>
  <c r="O92" i="24" s="1"/>
  <c r="Q92" i="24" s="1"/>
  <c r="R92" i="24" s="1"/>
  <c r="E92" i="24"/>
  <c r="E91" i="24"/>
  <c r="P91" i="24"/>
  <c r="M91" i="24"/>
  <c r="E90" i="24"/>
  <c r="P90" i="24"/>
  <c r="M90" i="24"/>
  <c r="M89" i="24"/>
  <c r="R89" i="24" s="1"/>
  <c r="E89" i="24"/>
  <c r="L88" i="24"/>
  <c r="M88" i="24" s="1"/>
  <c r="E88" i="24"/>
  <c r="P88" i="24"/>
  <c r="B88" i="24"/>
  <c r="E87" i="24"/>
  <c r="M87" i="24"/>
  <c r="N87" i="24" s="1"/>
  <c r="E86" i="24"/>
  <c r="P86" i="24"/>
  <c r="L86" i="24"/>
  <c r="M86" i="24" s="1"/>
  <c r="Q101" i="24" l="1"/>
  <c r="O99" i="24"/>
  <c r="Q99" i="24" s="1"/>
  <c r="O98" i="24"/>
  <c r="O94" i="24"/>
  <c r="Q94" i="24" s="1"/>
  <c r="O93" i="24"/>
  <c r="Q93" i="24" s="1"/>
  <c r="N91" i="24"/>
  <c r="O91" i="24" s="1"/>
  <c r="Q91" i="24" s="1"/>
  <c r="R91" i="24" s="1"/>
  <c r="N90" i="24"/>
  <c r="O90" i="24" s="1"/>
  <c r="Q90" i="24" s="1"/>
  <c r="R90" i="24" s="1"/>
  <c r="O89" i="24"/>
  <c r="Q89" i="24" s="1"/>
  <c r="N88" i="24"/>
  <c r="O88" i="24" s="1"/>
  <c r="Q88" i="24" s="1"/>
  <c r="R88" i="24" s="1"/>
  <c r="O87" i="24"/>
  <c r="Q87" i="24" s="1"/>
  <c r="R87" i="24" s="1"/>
  <c r="N86" i="24"/>
  <c r="O86" i="24" s="1"/>
  <c r="Q86" i="24" s="1"/>
  <c r="R86" i="24" s="1"/>
  <c r="M85" i="24"/>
  <c r="R85" i="24" s="1"/>
  <c r="E85" i="24"/>
  <c r="E84" i="24"/>
  <c r="M84" i="24"/>
  <c r="R84" i="24" s="1"/>
  <c r="E83" i="24"/>
  <c r="M83" i="24"/>
  <c r="R83" i="24" s="1"/>
  <c r="M82" i="24"/>
  <c r="R82" i="24" s="1"/>
  <c r="E82" i="24"/>
  <c r="E81" i="24"/>
  <c r="K80" i="24"/>
  <c r="E80" i="24"/>
  <c r="E79" i="24"/>
  <c r="M79" i="24"/>
  <c r="O79" i="24" s="1"/>
  <c r="Q79" i="24" s="1"/>
  <c r="R77" i="24"/>
  <c r="K78" i="24"/>
  <c r="M78" i="24" s="1"/>
  <c r="R78" i="24" s="1"/>
  <c r="E78" i="24"/>
  <c r="E77" i="24"/>
  <c r="P77" i="24"/>
  <c r="M77" i="24"/>
  <c r="N77" i="24" s="1"/>
  <c r="E76" i="24"/>
  <c r="K76" i="24"/>
  <c r="M76" i="24" s="1"/>
  <c r="O76" i="24" s="1"/>
  <c r="Q76" i="24" s="1"/>
  <c r="K81" i="24"/>
  <c r="M81" i="24" s="1"/>
  <c r="K95" i="24"/>
  <c r="M95" i="24" s="1"/>
  <c r="O95" i="24" s="1"/>
  <c r="Q95" i="24" s="1"/>
  <c r="R95" i="24" s="1"/>
  <c r="K75" i="24"/>
  <c r="M75" i="24" s="1"/>
  <c r="R75" i="24" s="1"/>
  <c r="E75" i="24"/>
  <c r="E74" i="24"/>
  <c r="M74" i="24"/>
  <c r="R74" i="24" s="1"/>
  <c r="B74" i="24"/>
  <c r="R73" i="24"/>
  <c r="O73" i="24"/>
  <c r="E73" i="24"/>
  <c r="E72" i="24"/>
  <c r="M72" i="24"/>
  <c r="R72" i="24" s="1"/>
  <c r="O85" i="24" l="1"/>
  <c r="Q85" i="24" s="1"/>
  <c r="O84" i="24"/>
  <c r="Q84" i="24" s="1"/>
  <c r="O83" i="24"/>
  <c r="Q83" i="24" s="1"/>
  <c r="O82" i="24"/>
  <c r="Q82" i="24" s="1"/>
  <c r="O81" i="24"/>
  <c r="Q81" i="24" s="1"/>
  <c r="R81" i="24"/>
  <c r="M80" i="24"/>
  <c r="R79" i="24"/>
  <c r="O78" i="24"/>
  <c r="Q78" i="24" s="1"/>
  <c r="O77" i="24"/>
  <c r="R76" i="24"/>
  <c r="O75" i="24"/>
  <c r="Q75" i="24" s="1"/>
  <c r="O74" i="24"/>
  <c r="Q74" i="24" s="1"/>
  <c r="Q73" i="24"/>
  <c r="O72" i="24"/>
  <c r="Q72" i="24" s="1"/>
  <c r="K71" i="24"/>
  <c r="M71" i="24" s="1"/>
  <c r="R71" i="24" s="1"/>
  <c r="E71" i="24"/>
  <c r="M69" i="24"/>
  <c r="R69" i="24" s="1"/>
  <c r="E69" i="24"/>
  <c r="E68" i="24"/>
  <c r="M68" i="24"/>
  <c r="R68" i="24" s="1"/>
  <c r="E66" i="24"/>
  <c r="M66" i="24"/>
  <c r="R66" i="24" s="1"/>
  <c r="E65" i="24"/>
  <c r="P65" i="24"/>
  <c r="R65" i="24"/>
  <c r="E64" i="24"/>
  <c r="M64" i="24"/>
  <c r="K63" i="24"/>
  <c r="M63" i="24" s="1"/>
  <c r="O63" i="24" s="1"/>
  <c r="Q63" i="24" s="1"/>
  <c r="E63" i="24"/>
  <c r="M61" i="24"/>
  <c r="O61" i="24" s="1"/>
  <c r="Q61" i="24" s="1"/>
  <c r="E61" i="24"/>
  <c r="E62" i="24"/>
  <c r="E70" i="24"/>
  <c r="E60" i="24"/>
  <c r="E59" i="24"/>
  <c r="M59" i="24"/>
  <c r="R59" i="24" s="1"/>
  <c r="E58" i="24"/>
  <c r="K58" i="24"/>
  <c r="M58" i="24" s="1"/>
  <c r="H58" i="24"/>
  <c r="E57" i="24"/>
  <c r="M57" i="24"/>
  <c r="O57" i="24" s="1"/>
  <c r="Q57" i="24" s="1"/>
  <c r="K56" i="24"/>
  <c r="M56" i="24" s="1"/>
  <c r="E56" i="24"/>
  <c r="E55" i="24"/>
  <c r="M55" i="24"/>
  <c r="R55" i="24" s="1"/>
  <c r="K60" i="24"/>
  <c r="K62" i="24"/>
  <c r="K70" i="24"/>
  <c r="K54" i="24"/>
  <c r="E54" i="24"/>
  <c r="M54" i="24"/>
  <c r="R54" i="24" s="1"/>
  <c r="L53" i="24"/>
  <c r="M53" i="24" s="1"/>
  <c r="O53" i="24" s="1"/>
  <c r="Q53" i="24" s="1"/>
  <c r="R53" i="24" s="1"/>
  <c r="E53" i="24"/>
  <c r="J52" i="24"/>
  <c r="K52" i="24" s="1"/>
  <c r="M52" i="24" s="1"/>
  <c r="O52" i="24" s="1"/>
  <c r="Q52" i="24" s="1"/>
  <c r="E52" i="24"/>
  <c r="K51" i="24"/>
  <c r="M51" i="24" s="1"/>
  <c r="O51" i="24" s="1"/>
  <c r="Q51" i="24" s="1"/>
  <c r="E51" i="24"/>
  <c r="K50" i="24"/>
  <c r="M50" i="24" s="1"/>
  <c r="I50" i="24"/>
  <c r="R80" i="24" l="1"/>
  <c r="O80" i="24"/>
  <c r="Q80" i="24" s="1"/>
  <c r="O50" i="24"/>
  <c r="Q50" i="24" s="1"/>
  <c r="R50" i="24"/>
  <c r="O71" i="24"/>
  <c r="Q71" i="24" s="1"/>
  <c r="M70" i="24"/>
  <c r="O70" i="24" s="1"/>
  <c r="O69" i="24"/>
  <c r="Q69" i="24" s="1"/>
  <c r="O68" i="24"/>
  <c r="Q68" i="24" s="1"/>
  <c r="O66" i="24"/>
  <c r="Q66" i="24" s="1"/>
  <c r="O65" i="24"/>
  <c r="Q65" i="24" s="1"/>
  <c r="O64" i="24"/>
  <c r="Q64" i="24" s="1"/>
  <c r="R64" i="24"/>
  <c r="R63" i="24"/>
  <c r="O59" i="24"/>
  <c r="Q59" i="24" s="1"/>
  <c r="O58" i="24"/>
  <c r="Q58" i="24" s="1"/>
  <c r="M62" i="24"/>
  <c r="O62" i="24" s="1"/>
  <c r="R56" i="24"/>
  <c r="O56" i="24"/>
  <c r="Q56" i="24" s="1"/>
  <c r="O55" i="24"/>
  <c r="Q55" i="24" s="1"/>
  <c r="M60" i="24"/>
  <c r="O60" i="24" s="1"/>
  <c r="O54" i="24"/>
  <c r="Q54" i="24" s="1"/>
  <c r="R52" i="24"/>
  <c r="R51" i="24"/>
  <c r="E50" i="24"/>
  <c r="L49" i="24"/>
  <c r="K49" i="24"/>
  <c r="P49" i="24" s="1"/>
  <c r="E49" i="24"/>
  <c r="K48" i="24"/>
  <c r="M48" i="24" s="1"/>
  <c r="R48" i="24" s="1"/>
  <c r="E48" i="24"/>
  <c r="K47" i="24"/>
  <c r="M47" i="24" s="1"/>
  <c r="E47" i="24"/>
  <c r="K46" i="24"/>
  <c r="M46" i="24" s="1"/>
  <c r="E46" i="24"/>
  <c r="K45" i="24"/>
  <c r="M45" i="24" s="1"/>
  <c r="E45" i="24"/>
  <c r="J44" i="24"/>
  <c r="K44" i="24" s="1"/>
  <c r="M44" i="24" s="1"/>
  <c r="E44" i="24"/>
  <c r="J40" i="24"/>
  <c r="K40" i="24" s="1"/>
  <c r="M40" i="24" s="1"/>
  <c r="O40" i="24" s="1"/>
  <c r="Q40" i="24" s="1"/>
  <c r="R40" i="24" s="1"/>
  <c r="K38" i="24"/>
  <c r="M38" i="24" s="1"/>
  <c r="O38" i="24" s="1"/>
  <c r="Q38" i="24" s="1"/>
  <c r="R38" i="24" s="1"/>
  <c r="K39" i="24"/>
  <c r="M39" i="24" s="1"/>
  <c r="O39" i="24" s="1"/>
  <c r="Q39" i="24" s="1"/>
  <c r="K41" i="24"/>
  <c r="M41" i="24" s="1"/>
  <c r="O41" i="24" s="1"/>
  <c r="Q41" i="24" s="1"/>
  <c r="R41" i="24" s="1"/>
  <c r="K42" i="24"/>
  <c r="M42" i="24" s="1"/>
  <c r="O42" i="24" s="1"/>
  <c r="Q42" i="24" s="1"/>
  <c r="R42" i="24" s="1"/>
  <c r="K43" i="24"/>
  <c r="M43" i="24" s="1"/>
  <c r="O43" i="24" s="1"/>
  <c r="Q43" i="24" s="1"/>
  <c r="R43" i="24" s="1"/>
  <c r="K37" i="24"/>
  <c r="M37" i="24" s="1"/>
  <c r="O37" i="24" s="1"/>
  <c r="Q37" i="24" s="1"/>
  <c r="R37" i="24" s="1"/>
  <c r="K36" i="24"/>
  <c r="M36" i="24" s="1"/>
  <c r="O36" i="24" s="1"/>
  <c r="Q36" i="24" s="1"/>
  <c r="R36" i="24" s="1"/>
  <c r="B36" i="24"/>
  <c r="P35" i="24"/>
  <c r="K35" i="24"/>
  <c r="M35" i="24" s="1"/>
  <c r="O35" i="24" s="1"/>
  <c r="Q35" i="24" s="1"/>
  <c r="R35" i="24" s="1"/>
  <c r="B35" i="24"/>
  <c r="L34" i="24"/>
  <c r="M34" i="24" s="1"/>
  <c r="O34" i="24" s="1"/>
  <c r="Q34" i="24" s="1"/>
  <c r="R34" i="24" s="1"/>
  <c r="I31" i="24"/>
  <c r="I32" i="24"/>
  <c r="I30" i="24"/>
  <c r="K33" i="24"/>
  <c r="M33" i="24" s="1"/>
  <c r="O33" i="24" s="1"/>
  <c r="Q33" i="24" s="1"/>
  <c r="R33" i="24" s="1"/>
  <c r="K32" i="24"/>
  <c r="L32" i="24" s="1"/>
  <c r="K31" i="24"/>
  <c r="M31" i="24" s="1"/>
  <c r="O31" i="24" s="1"/>
  <c r="Q31" i="24" s="1"/>
  <c r="R31" i="24" s="1"/>
  <c r="B31" i="24"/>
  <c r="L30" i="24"/>
  <c r="M30" i="24" s="1"/>
  <c r="O30" i="24" s="1"/>
  <c r="Q30" i="24" s="1"/>
  <c r="R30" i="24" s="1"/>
  <c r="M25" i="24"/>
  <c r="O25" i="24" s="1"/>
  <c r="Q25" i="24" s="1"/>
  <c r="R25" i="24" s="1"/>
  <c r="O24" i="24"/>
  <c r="Q24" i="24" s="1"/>
  <c r="L24" i="24"/>
  <c r="R44" i="24" l="1"/>
  <c r="O44" i="24"/>
  <c r="Q44" i="24" s="1"/>
  <c r="Q70" i="24"/>
  <c r="R70" i="24" s="1"/>
  <c r="Q62" i="24"/>
  <c r="R62" i="24" s="1"/>
  <c r="Q60" i="24"/>
  <c r="R60" i="24" s="1"/>
  <c r="M49" i="24"/>
  <c r="R49" i="24" s="1"/>
  <c r="O48" i="24"/>
  <c r="Q48" i="24" s="1"/>
  <c r="O47" i="24"/>
  <c r="Q47" i="24" s="1"/>
  <c r="R47" i="24"/>
  <c r="O46" i="24"/>
  <c r="Q46" i="24" s="1"/>
  <c r="R46" i="24"/>
  <c r="O45" i="24"/>
  <c r="Q45" i="24" s="1"/>
  <c r="R45" i="24"/>
  <c r="M32" i="24"/>
  <c r="O32" i="24" s="1"/>
  <c r="Q32" i="24" s="1"/>
  <c r="R32" i="24" s="1"/>
  <c r="O29" i="24"/>
  <c r="Q29" i="24" s="1"/>
  <c r="R29" i="24" s="1"/>
  <c r="B29" i="24"/>
  <c r="O28" i="24"/>
  <c r="B28" i="24"/>
  <c r="M26" i="24"/>
  <c r="O26" i="24" s="1"/>
  <c r="M23" i="24"/>
  <c r="O23" i="24" s="1"/>
  <c r="Q23" i="24" s="1"/>
  <c r="R23" i="24" s="1"/>
  <c r="O21" i="24"/>
  <c r="O15" i="24"/>
  <c r="Q15" i="24" s="1"/>
  <c r="R15" i="24" s="1"/>
  <c r="M15" i="24"/>
  <c r="B15" i="24"/>
  <c r="O14" i="24"/>
  <c r="Q14" i="24" s="1"/>
  <c r="R14" i="24" s="1"/>
  <c r="M14" i="24"/>
  <c r="B14" i="24"/>
  <c r="M13" i="24"/>
  <c r="B13" i="24"/>
  <c r="O49" i="24" l="1"/>
  <c r="Q49" i="24" s="1"/>
  <c r="N13" i="24"/>
  <c r="O13" i="24" s="1"/>
  <c r="Q21" i="24"/>
  <c r="R21" i="24" s="1"/>
  <c r="N27" i="24"/>
  <c r="O27" i="24" s="1"/>
  <c r="Q27" i="24" s="1"/>
  <c r="R27" i="24" s="1"/>
  <c r="Q26" i="24"/>
  <c r="R26" i="24" s="1"/>
  <c r="Q28" i="24"/>
  <c r="R28" i="24" s="1"/>
  <c r="Q13" i="24" l="1"/>
  <c r="R13" i="24" s="1"/>
  <c r="M11" i="24" l="1"/>
  <c r="N11" i="24" s="1"/>
  <c r="O11" i="24" l="1"/>
  <c r="K10" i="24"/>
  <c r="M10" i="24" s="1"/>
  <c r="O10" i="24" s="1"/>
  <c r="Q10" i="24" s="1"/>
  <c r="R10" i="24" s="1"/>
  <c r="B10" i="24"/>
  <c r="Q11" i="24" l="1"/>
  <c r="R11" i="24" l="1"/>
</calcChain>
</file>

<file path=xl/sharedStrings.xml><?xml version="1.0" encoding="utf-8"?>
<sst xmlns="http://schemas.openxmlformats.org/spreadsheetml/2006/main" count="968" uniqueCount="480">
  <si>
    <t>NOTE</t>
  </si>
  <si>
    <t>TOTALE IMPONIBILE</t>
  </si>
  <si>
    <t>IMPORTO LIQUIDATO</t>
  </si>
  <si>
    <t>Rilievi topografici accesso cantiere da Via Caprera</t>
  </si>
  <si>
    <t>SINTEX SRL</t>
  </si>
  <si>
    <t>SANTI IVAN GEOMETRA</t>
  </si>
  <si>
    <t>COGHI S.r.l.</t>
  </si>
  <si>
    <t>Coordinamento Sicurezza.Lavori accesso via Caprera</t>
  </si>
  <si>
    <t>RITENUTA</t>
  </si>
  <si>
    <t>ATI - IL CANESTRO DELL'ARCOBALENO</t>
  </si>
  <si>
    <t>1</t>
  </si>
  <si>
    <t>2</t>
  </si>
  <si>
    <t>3</t>
  </si>
  <si>
    <t>FORNITORE</t>
  </si>
  <si>
    <t>OGGETTO</t>
  </si>
  <si>
    <t>IMPONIBILE  CONTRATTUALE (IMP. IRPEF)</t>
  </si>
  <si>
    <t>VERDUCCI ARCH. PAOLA</t>
  </si>
  <si>
    <t>IVA</t>
  </si>
  <si>
    <t>Ripristino accesso carraio cantiere E.I.B. via caprera e demolizione soletta canale irriguo 1° SAL</t>
  </si>
  <si>
    <t>BARONE DR. ALESSANDRO</t>
  </si>
  <si>
    <t>IMPORTO ORDINE</t>
  </si>
  <si>
    <t>Coghi S.r.l.</t>
  </si>
  <si>
    <t>Scavi per allaccio Telecom</t>
  </si>
  <si>
    <t>Allaccio contatore acqua</t>
  </si>
  <si>
    <t>FORMENTELLI VALTER S.r.l.</t>
  </si>
  <si>
    <t>Progettazione e realizzazione Linea Vita in copertura del palazzetto EIB</t>
  </si>
  <si>
    <t>Procedura negoziata multipla</t>
  </si>
  <si>
    <t>Allaccio Teleriscaldamento</t>
  </si>
  <si>
    <t>Allaccio Idrico</t>
  </si>
  <si>
    <t>Unareti S.p.A.</t>
  </si>
  <si>
    <t>A2a Calore e Servizi</t>
  </si>
  <si>
    <t>A2a Ciclo Idrico</t>
  </si>
  <si>
    <t>CAMILLA BARZELLOTTI NOTAIO</t>
  </si>
  <si>
    <t>IMPORTO DA LIQUIDARE</t>
  </si>
  <si>
    <t>BRZCLL70L58B157V</t>
  </si>
  <si>
    <t>Atto di modifica convenzione urbanistica per migliorie Comune di Brescia</t>
  </si>
  <si>
    <t>Affidamento in economia - Affidamento diretto</t>
  </si>
  <si>
    <t>1 g.</t>
  </si>
  <si>
    <t>allaccio MT</t>
  </si>
  <si>
    <t>03410570174</t>
  </si>
  <si>
    <t>Pratiche Catastali per atto di cessione palazzetto ex E.I.B.</t>
  </si>
  <si>
    <t>10421210153</t>
  </si>
  <si>
    <t>02806270985</t>
  </si>
  <si>
    <t>29/03/2018</t>
  </si>
  <si>
    <t>Comune di Brescia</t>
  </si>
  <si>
    <t>Diritti di segreteria per commissione antisismica</t>
  </si>
  <si>
    <t>Tim S.p.A.</t>
  </si>
  <si>
    <t>allaccio telecom</t>
  </si>
  <si>
    <t>VIGILI DEL FUOCO</t>
  </si>
  <si>
    <t>COMMISSIONE CVLPS</t>
  </si>
  <si>
    <t>SCIA PALAZZETTO</t>
  </si>
  <si>
    <t>02358570204</t>
  </si>
  <si>
    <t>Opere edili allaccio Teleriscaldamento</t>
  </si>
  <si>
    <t>Spostamento Gruppo elettrogeno</t>
  </si>
  <si>
    <t>10/05/2018</t>
  </si>
  <si>
    <t>03/05/2018</t>
  </si>
  <si>
    <t>Atto di modifica convenzione urbanistica per migliorie Comune di Brescia: Integrazione imposte di registro per Agenzia delle Entrate</t>
  </si>
  <si>
    <t>Integrazione Scia Palazzetto ex E.I.B.</t>
  </si>
  <si>
    <t>80051190173</t>
  </si>
  <si>
    <t>00761890177</t>
  </si>
  <si>
    <t>n.d.</t>
  </si>
  <si>
    <t>TIPO DI PROCEDURA</t>
  </si>
  <si>
    <t>DATA SOTTOSCRIZIONE</t>
  </si>
  <si>
    <t>Contratto d'appalto per la riqualificazione del Palazzetto ex E.I.B.</t>
  </si>
  <si>
    <t>Gara di appalto integrato</t>
  </si>
  <si>
    <t>12/05/2015</t>
  </si>
  <si>
    <t>Termine ristrutturazione palazzetto ex E.I.B.</t>
  </si>
  <si>
    <t>Fine del progetto riqualificazione Palazzetto Ex E.I.B.</t>
  </si>
  <si>
    <t>BUTTERINI ARCH. VALENTINA</t>
  </si>
  <si>
    <t>03596110175</t>
  </si>
  <si>
    <t>Incarico di RUP del progetto di Riqualificazione del palazzetto ex E.I.B.</t>
  </si>
  <si>
    <t>Affidamento diretto</t>
  </si>
  <si>
    <t>26/06/2015</t>
  </si>
  <si>
    <t>Incarico DL e Progettazione progetto Accesso di Via Caprera</t>
  </si>
  <si>
    <t>147 giorni</t>
  </si>
  <si>
    <t>09/11/2016</t>
  </si>
  <si>
    <t>3 gg.</t>
  </si>
  <si>
    <t>Procedura negoziata plurima</t>
  </si>
  <si>
    <t>20/02/2017 + 17/05/2017</t>
  </si>
  <si>
    <t>09/11/2017</t>
  </si>
  <si>
    <t>Verifica statica dei carichi sospesi soffitto sala convegni</t>
  </si>
  <si>
    <t>21/12/2017</t>
  </si>
  <si>
    <t>21/02/2017</t>
  </si>
  <si>
    <t>1 gg,</t>
  </si>
  <si>
    <t>INTEGRAZIONE Pratica CPI e CVLPS Palazzetto EIB  in materia prevenzione incendi.</t>
  </si>
  <si>
    <t>Pratica CPI e CVLPS Palazzetto EIB  in materia prevenzione incendi.</t>
  </si>
  <si>
    <t>PLIZZARI PROF. GIOVANNI</t>
  </si>
  <si>
    <t>PLZGNN59T01D142U</t>
  </si>
  <si>
    <t xml:space="preserve">Collaudo tecnico strutturale </t>
  </si>
  <si>
    <t>27/12/2017</t>
  </si>
  <si>
    <t>ZILETTI GIOVANNI INGEGNERE</t>
  </si>
  <si>
    <t>Collaudo Tecnico amministrativo progetto riqualificazione palazzetto ex E.I.B.</t>
  </si>
  <si>
    <t>ITALSOCOTEC S.p.A.</t>
  </si>
  <si>
    <t>08202940584</t>
  </si>
  <si>
    <t>Validazione progetto esecutivo riqualificazione ex E.I.B.</t>
  </si>
  <si>
    <t>01/10/2015</t>
  </si>
  <si>
    <t>22/07/2016</t>
  </si>
  <si>
    <t>10 mesi</t>
  </si>
  <si>
    <t>AGOSTINI DR. LUIGI</t>
  </si>
  <si>
    <t>GSTLGU36S08L626Y</t>
  </si>
  <si>
    <t>31/12/2018</t>
  </si>
  <si>
    <t>1 gg.</t>
  </si>
  <si>
    <t>2 gg.</t>
  </si>
  <si>
    <t>10 gg.</t>
  </si>
  <si>
    <t>ELENCO GENERALE CONTRATTI AGGIORNATO AL 31/12/2018</t>
  </si>
  <si>
    <t>TIPO CONTRATTO</t>
  </si>
  <si>
    <t>SOTTOTIPO CTR</t>
  </si>
  <si>
    <t>TERMINE CONTRATTO / DATA ESECUZIONE DEL CONTRATTO</t>
  </si>
  <si>
    <t>ALTRE SPESE AGGIUNTIVE</t>
  </si>
  <si>
    <t>6 mesi</t>
  </si>
  <si>
    <t>GRINGIANI ING. ROBERTO</t>
  </si>
  <si>
    <t>IMPRESA EDILE LAZZARONI MARIO</t>
  </si>
  <si>
    <t>TTE TERMO TECNICA ELETTRONICA</t>
  </si>
  <si>
    <t>03256660980</t>
  </si>
  <si>
    <t>1 mese</t>
  </si>
  <si>
    <t>Verifica documentale e predisposizione collaudo EFC</t>
  </si>
  <si>
    <t>1 settimana</t>
  </si>
  <si>
    <t>MANFREDI ING. RICCARDO</t>
  </si>
  <si>
    <t>MNFRCR66S13B157R</t>
  </si>
  <si>
    <t>VERIFICHE PER LA REDAZIONE DEL CERTIFICATO DI IDONEITA' STATICA DELLA FIERA DI BS</t>
  </si>
  <si>
    <t>n.d</t>
  </si>
  <si>
    <t>Probrixia Azienda Spec. CCIAA</t>
  </si>
  <si>
    <t>02714450984</t>
  </si>
  <si>
    <t>ADEGUAMENTO IMP. ELETTRICI</t>
  </si>
  <si>
    <t>ESSEBI IMPIANTI E COSTRUZIONI SRL</t>
  </si>
  <si>
    <t>03417300989</t>
  </si>
  <si>
    <t>SISTRAL SRL</t>
  </si>
  <si>
    <t>04305650964</t>
  </si>
  <si>
    <t>Opere Integrazione strutturale travi lamellari padiglione fieristico</t>
  </si>
  <si>
    <t>Trattativa diretta plurima</t>
  </si>
  <si>
    <t>5 mesi</t>
  </si>
  <si>
    <t>STEP S.r.l.</t>
  </si>
  <si>
    <t>08223620157</t>
  </si>
  <si>
    <t>Direz. Lavori e assistenza al collaudo integrazione strutturale travi lamellari padiglione</t>
  </si>
  <si>
    <t>Coordinamento Sicurezza. Progetto integrazione travi lamellari pad. Fiere</t>
  </si>
  <si>
    <t>Redazione di collaudo statico per prg. Manutenzione travi lamellari</t>
  </si>
  <si>
    <t>Riparazione copertura pad. 1</t>
  </si>
  <si>
    <t>18/10/2016</t>
  </si>
  <si>
    <t>10/01/2017</t>
  </si>
  <si>
    <t>3 settimane</t>
  </si>
  <si>
    <t>Sostituzione filtri uta padiglione 1 e corpo ovest</t>
  </si>
  <si>
    <t>Richiesto dagli affittuari (Probrixia)</t>
  </si>
  <si>
    <t>04/10/2017</t>
  </si>
  <si>
    <t>data intervento</t>
  </si>
  <si>
    <t>5 gg.</t>
  </si>
  <si>
    <t>1 giorno</t>
  </si>
  <si>
    <t>Importo liquidato fino al 31/12/2017</t>
  </si>
  <si>
    <t>ATI</t>
  </si>
  <si>
    <t>vedi mail di Bassi</t>
  </si>
  <si>
    <t>COD. FISC. - P. IVA</t>
  </si>
  <si>
    <t>RIQEIB</t>
  </si>
  <si>
    <t>VARI</t>
  </si>
  <si>
    <t>VIA CAPRERA</t>
  </si>
  <si>
    <t>A2A CALORE E SERVIZI</t>
  </si>
  <si>
    <t>Spese Teleriscaldamento</t>
  </si>
  <si>
    <t>a revoca</t>
  </si>
  <si>
    <t>A2A CICLO IDRICO</t>
  </si>
  <si>
    <t>03258180987</t>
  </si>
  <si>
    <t xml:space="preserve">Utenza acqua </t>
  </si>
  <si>
    <t>A2A ENERGIA S.p.A.</t>
  </si>
  <si>
    <t>12883420155</t>
  </si>
  <si>
    <t>Utenza energia elettrica</t>
  </si>
  <si>
    <t>11/08/2016</t>
  </si>
  <si>
    <t>biennale</t>
  </si>
  <si>
    <t>COORD. SICUREZZA I.F.B.</t>
  </si>
  <si>
    <t>31/12/2017</t>
  </si>
  <si>
    <t>1,5 anni</t>
  </si>
  <si>
    <t>19/04/2017</t>
  </si>
  <si>
    <t>BASILICO S.r.l.</t>
  </si>
  <si>
    <t>Servizio Hosting Sito Fiera di Brescia</t>
  </si>
  <si>
    <t>09/12/2016</t>
  </si>
  <si>
    <t>Annuale</t>
  </si>
  <si>
    <t>Importo annuale</t>
  </si>
  <si>
    <t>07722780967</t>
  </si>
  <si>
    <t>Compenso per revisione legale dei conti</t>
  </si>
  <si>
    <t>Nomina Assemblea  /del 27/07/2016</t>
  </si>
  <si>
    <t>27/07/2016</t>
  </si>
  <si>
    <t>Assemblea approvazione bilancio 31/12/2018</t>
  </si>
  <si>
    <t>triennale</t>
  </si>
  <si>
    <t>BORGO SPURGHI S.r.l.</t>
  </si>
  <si>
    <t>02547990982</t>
  </si>
  <si>
    <t>16/10/2017</t>
  </si>
  <si>
    <t>18/10/2017</t>
  </si>
  <si>
    <t>CENPI SCRL</t>
  </si>
  <si>
    <t>05817621005</t>
  </si>
  <si>
    <t>Revisione Biennale Ascensori</t>
  </si>
  <si>
    <t>05/09/2017</t>
  </si>
  <si>
    <t>durata dell'intervento</t>
  </si>
  <si>
    <t>Intervento 2017</t>
  </si>
  <si>
    <t>CIOCCHI DR.SSA SIMONETTA</t>
  </si>
  <si>
    <t>02745200986</t>
  </si>
  <si>
    <t>Incarico da Assemblea dei Soci</t>
  </si>
  <si>
    <t>05/08/2015</t>
  </si>
  <si>
    <t>Triennale</t>
  </si>
  <si>
    <t>Attività di brokeraggio</t>
  </si>
  <si>
    <t>DAP S.r.l.</t>
  </si>
  <si>
    <t>03335740175</t>
  </si>
  <si>
    <t>Noleggio Fotocopiatori e spese per fotocopie</t>
  </si>
  <si>
    <t>DE TAVONATTI DR. MICHELE</t>
  </si>
  <si>
    <t>03104880178</t>
  </si>
  <si>
    <t>09429840151</t>
  </si>
  <si>
    <t>Acquisto buoni pasto per dipendenti</t>
  </si>
  <si>
    <t>Fino a disdetta</t>
  </si>
  <si>
    <t>EFFEGI DI FANTONI SNC</t>
  </si>
  <si>
    <t>01872630171</t>
  </si>
  <si>
    <t>Fornitura di cancelleria</t>
  </si>
  <si>
    <t>13212880150</t>
  </si>
  <si>
    <t>Servizio Home Banking fiera Banco di Brescia</t>
  </si>
  <si>
    <t>05/02/2018</t>
  </si>
  <si>
    <t>INTRED S.p.A.</t>
  </si>
  <si>
    <t>02018740981</t>
  </si>
  <si>
    <t>annuale</t>
  </si>
  <si>
    <t>NITOR SOC. COOP</t>
  </si>
  <si>
    <t>01950620987</t>
  </si>
  <si>
    <t xml:space="preserve">PENTA TEAM S.r.l. </t>
  </si>
  <si>
    <t>03580960171</t>
  </si>
  <si>
    <t>PROGETTO STUDIO S.r.l.</t>
  </si>
  <si>
    <t>02155720234</t>
  </si>
  <si>
    <t>22/12/2014</t>
  </si>
  <si>
    <t>Acquisto nuovo programma gestionale</t>
  </si>
  <si>
    <t>Trattativa Privata Plurima</t>
  </si>
  <si>
    <t>SMAO S.r.l.</t>
  </si>
  <si>
    <t>02919710174</t>
  </si>
  <si>
    <t>Sopralluogo per visite mediche</t>
  </si>
  <si>
    <t>03/08/2017</t>
  </si>
  <si>
    <t>2 ore</t>
  </si>
  <si>
    <t>STUDIO COSSU E ASSOCIATI</t>
  </si>
  <si>
    <t>02962630170</t>
  </si>
  <si>
    <t>STUDIO LEGALE Onofri</t>
  </si>
  <si>
    <t>03252180173</t>
  </si>
  <si>
    <t>STUDIO TIRALE &amp; PARTNERS</t>
  </si>
  <si>
    <t>02898740986</t>
  </si>
  <si>
    <t>STUDIO VIOLA-RIGOSA ASSOCIATI</t>
  </si>
  <si>
    <t>03768550984</t>
  </si>
  <si>
    <t>22/02/2012</t>
  </si>
  <si>
    <t>03459080176</t>
  </si>
  <si>
    <t>Assistenza nel controllo del contratto con il Prof. Plizzari</t>
  </si>
  <si>
    <t>Incluso ritenuta perché versata il 16 del mese successivo</t>
  </si>
  <si>
    <t>1) i compensi ai professionisti vengono indicati al lordo della ritenuta in quanto la medesima viene versata al 16° giorno del mese successivo alla data di liquidazione della parcella/fattura/compenso.</t>
  </si>
  <si>
    <t>NOTE SUL PROSPETTO</t>
  </si>
  <si>
    <t>24/07/2018</t>
  </si>
  <si>
    <t>BUTTERINI</t>
  </si>
  <si>
    <t>Iva non inclusa</t>
  </si>
  <si>
    <t>2) Gli importi vengono indicati al netto d'iva in quanto la Società è in regime di Split payment dal 29 settembre 2017</t>
  </si>
  <si>
    <t>PLIZZARI</t>
  </si>
  <si>
    <t>ZILETTI</t>
  </si>
  <si>
    <t>TOT. FATTURA - TOTALE GENERALE</t>
  </si>
  <si>
    <t>STUDIO ING. BERLUCCHI S.r.l.</t>
  </si>
  <si>
    <t>01666820178</t>
  </si>
  <si>
    <t>D.L. progetto di riqualificazione palazzetto ex E.I.B.</t>
  </si>
  <si>
    <t>BERLUCCHI</t>
  </si>
  <si>
    <t>27/07/2018</t>
  </si>
  <si>
    <t>ITALSOCOTEC</t>
  </si>
  <si>
    <t>DURATA IN GIORNI</t>
  </si>
  <si>
    <t>Consulenza tecnica amministrativa progetto di riqualificazione palazzetto ex E.I.B.</t>
  </si>
  <si>
    <t>AGOSTINI</t>
  </si>
  <si>
    <t>00488410010</t>
  </si>
  <si>
    <t>Canobbio S.r.l.</t>
  </si>
  <si>
    <t>01594440982</t>
  </si>
  <si>
    <t>UTENZERICORRENTI</t>
  </si>
  <si>
    <t>ICBPI S.p.A.</t>
  </si>
  <si>
    <t>Importo complessivo liquidato nel 2018</t>
  </si>
  <si>
    <t>EDENRED ITALIA S.r.l.</t>
  </si>
  <si>
    <t>Importo complessivo contabilizzato nel 2018</t>
  </si>
  <si>
    <t>PRESTSERVIZI</t>
  </si>
  <si>
    <t>27/11/2017</t>
  </si>
  <si>
    <t>31/11/2018</t>
  </si>
  <si>
    <t>365</t>
  </si>
  <si>
    <t>ZEROUNO INFORMATICA S.r.l.</t>
  </si>
  <si>
    <t>SPOTANNUALI</t>
  </si>
  <si>
    <t>CONTRATTO ANNUALE MANUTENZIONE SERVER INFORMATIVO I.F.B.</t>
  </si>
  <si>
    <t>11/12/2017</t>
  </si>
  <si>
    <t>11/12/2018</t>
  </si>
  <si>
    <t>BDO ITALIA S.p.A.</t>
  </si>
  <si>
    <t>importo contabilizzato nel 2018</t>
  </si>
  <si>
    <t>06093361001</t>
  </si>
  <si>
    <t>GRNRRT62L29B157H</t>
  </si>
  <si>
    <t>Consulenze varie per eventi organizzati da Pro Brixia</t>
  </si>
  <si>
    <t>27/02/2018</t>
  </si>
  <si>
    <t>vari</t>
  </si>
  <si>
    <t>Servizio di trasloco contenuto armadi uffici I.F.B. nelll'archivio</t>
  </si>
  <si>
    <t>31/01/2018</t>
  </si>
  <si>
    <t>importo liquidato nel 2018</t>
  </si>
  <si>
    <t>Intervento per manutenzione ordinaria server I.F.B.</t>
  </si>
  <si>
    <t>18/01/2018</t>
  </si>
  <si>
    <t>09/12/2017</t>
  </si>
  <si>
    <t>Acquisto programma "Office 2016" + interventi manutentivi sistema informatico</t>
  </si>
  <si>
    <t>02/02/2018</t>
  </si>
  <si>
    <t>02517580920</t>
  </si>
  <si>
    <t>WIND TRE S.p.A.</t>
  </si>
  <si>
    <t xml:space="preserve">servizio di telefonia cellulare </t>
  </si>
  <si>
    <t>Canone annuo assistenza contratto fatturazione elettronica PA</t>
  </si>
  <si>
    <t>Quota anno 2018</t>
  </si>
  <si>
    <t>ENGINEERING S.p.A.</t>
  </si>
  <si>
    <t>00967720285</t>
  </si>
  <si>
    <t>21/03/2018</t>
  </si>
  <si>
    <t>Verifiche catastali per pratiche legali</t>
  </si>
  <si>
    <t>20/03/2018</t>
  </si>
  <si>
    <t>18/07/2018</t>
  </si>
  <si>
    <t>importo contaibilizzato nel 2018</t>
  </si>
  <si>
    <t>Servizi in materia contabile, amministrativa e fiscale per il periodo 01/01/2018-31/12/2018</t>
  </si>
  <si>
    <t>TTE TERMO TECNICA ELETTRONICA S.r.l.</t>
  </si>
  <si>
    <t>Noleggio refrigeratoree per foyer e sala convegni al secondo piano palazzina servizi corpo ovest.</t>
  </si>
  <si>
    <t>19/04/2018</t>
  </si>
  <si>
    <t>13/06/2018</t>
  </si>
  <si>
    <t>Manutenzione della struttura di acciaio e legno lamellare del Padiglione Sud - Indagini resistografiche testate travi lamellari</t>
  </si>
  <si>
    <t>Buste paga e servizi in materie giuslabiruste</t>
  </si>
  <si>
    <t>Opere strutturali relative alla Manutenzione Straordinaria della Struttura di sostegno della copertura, realizzata in legno lamellare ed acciaio.</t>
  </si>
  <si>
    <t>ELETTROSYSTEM DI MARCHETTI &amp; MICHELETTI SNC</t>
  </si>
  <si>
    <t>00828190173</t>
  </si>
  <si>
    <t>sostituzione TV a circuito chiuso</t>
  </si>
  <si>
    <t xml:space="preserve">Acquisto Antivirus annuale e programma monitiraggio accesso server inclusa installazione + manutenzione postazione ufficio tecnico + </t>
  </si>
  <si>
    <t>14/05/2018</t>
  </si>
  <si>
    <t>300</t>
  </si>
  <si>
    <t>Integrazione Noleggio refrigeratore per foyer e sala convegni al secondo piano palazzina servizi corpo ovest.</t>
  </si>
  <si>
    <t>23/07/2018</t>
  </si>
  <si>
    <t>Interventi manutentivi copertura padiglione sud</t>
  </si>
  <si>
    <t>05/04/2018</t>
  </si>
  <si>
    <t xml:space="preserve">Nuova piattaforma sito Trasparenza e Anticorruzione (Hosting) + Attivazione certiifcati provacy </t>
  </si>
  <si>
    <t>05/07/2018</t>
  </si>
  <si>
    <t>Importo annuale + intervento spot per la privacy</t>
  </si>
  <si>
    <t>Annuale +spot</t>
  </si>
  <si>
    <t>MARCO LAZZARONI</t>
  </si>
  <si>
    <t>03016480984</t>
  </si>
  <si>
    <t>Collaudo decennale liee vita copertura padiglione sud</t>
  </si>
  <si>
    <t>CONSUCOLLAB</t>
  </si>
  <si>
    <t>Consulenze legali e contrattuali specifiche area immobiliare. Pretiche seguite nell'anno 2017</t>
  </si>
  <si>
    <t>Importro erogato nel 2018 inclusa la ritenuta</t>
  </si>
  <si>
    <t>Manutennzione apparati hardware ufficio tecnico I.F.B.</t>
  </si>
  <si>
    <t>MICHELETTI FRANCESCO SNC</t>
  </si>
  <si>
    <t>00328890173</t>
  </si>
  <si>
    <t xml:space="preserve">Riparazione binario tende uffici Brixia Forum </t>
  </si>
  <si>
    <t>09/07/2018</t>
  </si>
  <si>
    <t>S.I.M.A.T. S.r.l.</t>
  </si>
  <si>
    <t>02217050596</t>
  </si>
  <si>
    <t xml:space="preserve">Assistenza tecnica per impianto idranti E.I.B. </t>
  </si>
  <si>
    <t>16/07/2018</t>
  </si>
  <si>
    <t xml:space="preserve">Riparazione binario tende portineria Brixia Forum </t>
  </si>
  <si>
    <t>19/09/2018</t>
  </si>
  <si>
    <t>Contratto telefonia VOIP</t>
  </si>
  <si>
    <t>Canone annuale invio/ricezione fatture elettroniche</t>
  </si>
  <si>
    <t>08/10/2018</t>
  </si>
  <si>
    <t>31/12/2019</t>
  </si>
  <si>
    <t>BIESSE S.r.l.</t>
  </si>
  <si>
    <t xml:space="preserve">02207610987
</t>
  </si>
  <si>
    <t>Rinnovo marchio figurativo di B di Brixiantiquria</t>
  </si>
  <si>
    <t>13/11/2018</t>
  </si>
  <si>
    <t>12/11/2028</t>
  </si>
  <si>
    <t>10 anni</t>
  </si>
  <si>
    <t>Certificazione del collaudo statico delle opere strutturali di manutenzione straordinaria del padiglionie sud</t>
  </si>
  <si>
    <t>Importo al lordo della ritenuta sulle persone fisiche</t>
  </si>
  <si>
    <t xml:space="preserve">Direz. Lavori e assistenza al collaudo integrazione strutturale travi lamellari padiglione sud </t>
  </si>
  <si>
    <t>Manutenzione anno 2018</t>
  </si>
  <si>
    <t>varie</t>
  </si>
  <si>
    <t>31/10/2018</t>
  </si>
  <si>
    <t>Implementazione postazione di lavoro uff. tecnico; sostituzione disco server; sost. PC dipendente + mat. Hardware</t>
  </si>
  <si>
    <t>incluso materiale hardware e assistenza</t>
  </si>
  <si>
    <t>Approvazione Bilancio 2019</t>
  </si>
  <si>
    <t>Compenso Collegio Sindacale anno 2018</t>
  </si>
  <si>
    <t>Compenso dell'anno 2018 importo al lodro della ritenuta e dell'iva</t>
  </si>
  <si>
    <t>DRIADE BROKER S.a.s</t>
  </si>
  <si>
    <t>B000052865</t>
  </si>
  <si>
    <t>Attività di Brokeraggio e copertura polizze assicurative varie</t>
  </si>
  <si>
    <t>01/01/2018</t>
  </si>
  <si>
    <t xml:space="preserve">Riparazione binari tende 2° piano Brixia Forum </t>
  </si>
  <si>
    <t>06/12/2018</t>
  </si>
  <si>
    <t>imporo complessivo anno 2018</t>
  </si>
  <si>
    <t>Assistenza hardware e sofrtare ottobre 2018</t>
  </si>
  <si>
    <t>AVV.TO JANNETTI DEL GRANDE</t>
  </si>
  <si>
    <t>12482441008</t>
  </si>
  <si>
    <t>Asstenza ptrocinante ricorso in cassazione vs Agenzia delle Entrate</t>
  </si>
  <si>
    <t>Importo al netto ritenuta persone fisiche</t>
  </si>
  <si>
    <t>Importo coplessivo polizze 2018</t>
  </si>
  <si>
    <t>Valutazione tecnica rischi azienda D. Lgs 81/08</t>
  </si>
  <si>
    <t>25/05/2017</t>
  </si>
  <si>
    <t>importo saldato nel 2018</t>
  </si>
  <si>
    <t>Videispezione rete impianto fognario polo fiere</t>
  </si>
  <si>
    <t>Vertenze varie</t>
  </si>
  <si>
    <t>Manutenzione straordinaria server aziendale</t>
  </si>
  <si>
    <t>dicembre 2017</t>
  </si>
  <si>
    <t>incluso materiale hardware e assistenza. Importo saldato nel 2018</t>
  </si>
  <si>
    <t>Assitenza per la preparazione del file per lo spesometro 1° SEM  2017</t>
  </si>
  <si>
    <t>Assitenza per la preparazione del file per lo spesometro 2° SEM  2017</t>
  </si>
  <si>
    <t>Interventi tecnici per sistemazione apparecchiature sauter</t>
  </si>
  <si>
    <t>01/08/2018</t>
  </si>
  <si>
    <t>22/08/2018</t>
  </si>
  <si>
    <t>22</t>
  </si>
  <si>
    <t>Importo al lordo dell'iva e della ritenuta</t>
  </si>
  <si>
    <t>Integrazione Pratiche Catastali per atto di cessione palazzetto ex E.I.B.</t>
  </si>
  <si>
    <t>29/08/2018</t>
  </si>
  <si>
    <t>12/09/2018</t>
  </si>
  <si>
    <t>15</t>
  </si>
  <si>
    <t>Progetto variante prevenzione incendi</t>
  </si>
  <si>
    <t>Pagamento contributo</t>
  </si>
  <si>
    <t>6 gg.</t>
  </si>
  <si>
    <t>8 gg.</t>
  </si>
  <si>
    <t>19 gg.</t>
  </si>
  <si>
    <t>98 gg.</t>
  </si>
  <si>
    <t>32 gg.</t>
  </si>
  <si>
    <t>90 gg.</t>
  </si>
  <si>
    <t>Richiesta allaccio energia elettrica</t>
  </si>
  <si>
    <t>31 gg</t>
  </si>
  <si>
    <t>103 gg.</t>
  </si>
  <si>
    <t>39 gg.</t>
  </si>
  <si>
    <t>ALLACUTENZE</t>
  </si>
  <si>
    <t>RECAP</t>
  </si>
  <si>
    <t>APEEFC</t>
  </si>
  <si>
    <t>IDOSTAT</t>
  </si>
  <si>
    <t>IMPIELETTR</t>
  </si>
  <si>
    <t xml:space="preserve">Fattura Compensata con fattura credito di Probrixia </t>
  </si>
  <si>
    <t>STRUTPORT</t>
  </si>
  <si>
    <t>EFFENERG</t>
  </si>
  <si>
    <t>ripristino del materiale coibente soffitto uffici</t>
  </si>
  <si>
    <t>Aff. Diretto</t>
  </si>
  <si>
    <t>15/02/2018</t>
  </si>
  <si>
    <t>Protegam Sun S.r.l.</t>
  </si>
  <si>
    <t xml:space="preserve"> 03853350167</t>
  </si>
  <si>
    <t>Ripristino ed implementazione pellicole filtranti a risparmio energetico</t>
  </si>
  <si>
    <t>Lecitazione plurima</t>
  </si>
  <si>
    <t>12/04/2018</t>
  </si>
  <si>
    <t>2 settimane</t>
  </si>
  <si>
    <t>Ing. Luca  Fornoni</t>
  </si>
  <si>
    <t>02368060980</t>
  </si>
  <si>
    <t>Redazione diagosi energetica Polo Brixia Forum</t>
  </si>
  <si>
    <t>21/11/2017</t>
  </si>
  <si>
    <t>N.D.</t>
  </si>
  <si>
    <t>Termine consulenza</t>
  </si>
  <si>
    <t>Prove riscaldamento padiglione</t>
  </si>
  <si>
    <t>Consuntivo</t>
  </si>
  <si>
    <t>28/03/2018</t>
  </si>
  <si>
    <t>Sost. Membrana vaso espansione</t>
  </si>
  <si>
    <t>19/01/2018</t>
  </si>
  <si>
    <t>aprile 2018</t>
  </si>
  <si>
    <t>Sostituzione inverter sala conferenze Brixiaforum</t>
  </si>
  <si>
    <t>26/07/2018</t>
  </si>
  <si>
    <t>Impresa di Costruzioni MSD</t>
  </si>
  <si>
    <t>03496410980</t>
  </si>
  <si>
    <t>Sostituzione controsoffitto uffici Brixia Forum</t>
  </si>
  <si>
    <t>05/09/2018</t>
  </si>
  <si>
    <t>CARTONGESSI F.LLI PARENTE S.N.C.</t>
  </si>
  <si>
    <t>02964890988</t>
  </si>
  <si>
    <t xml:space="preserve">Cartongessi uffici 1° piano Brixia Forum </t>
  </si>
  <si>
    <t>24/05/2018</t>
  </si>
  <si>
    <t>luglio 2018</t>
  </si>
  <si>
    <t>ORMASER S.r.l.</t>
  </si>
  <si>
    <t>03122930989</t>
  </si>
  <si>
    <t xml:space="preserve">Nuovi serramenti uffici c. ovest piano terreno </t>
  </si>
  <si>
    <t>Efficientamento uffici piano terra</t>
  </si>
  <si>
    <t>ESSEBI S.r.l.</t>
  </si>
  <si>
    <t xml:space="preserve">Lavori adeguamento e messa a norma Q.E. </t>
  </si>
  <si>
    <t>16/11/2017</t>
  </si>
  <si>
    <t>4 settimane non consecutive</t>
  </si>
  <si>
    <t>Fiorina SNC</t>
  </si>
  <si>
    <t>03595010178</t>
  </si>
  <si>
    <t>Porta automatica uffici piano terra</t>
  </si>
  <si>
    <t>19/07/2019</t>
  </si>
  <si>
    <t>19/07/2018</t>
  </si>
  <si>
    <t>riqualificazione impianto refrigerazione pal. Servizi corpo ovest</t>
  </si>
  <si>
    <t>GRUPFRIG</t>
  </si>
  <si>
    <t>20/04/2018</t>
  </si>
  <si>
    <t>03/08/2018</t>
  </si>
  <si>
    <t>Durata lavoro 2 settimane</t>
  </si>
  <si>
    <t>IMPRESA EDILE LAZZARONI MARIO SNC</t>
  </si>
  <si>
    <t>01898570989</t>
  </si>
  <si>
    <t>Formazione massetto di appoggio gruppi frigo</t>
  </si>
  <si>
    <t>23/04/2018</t>
  </si>
  <si>
    <t>30/06/2018</t>
  </si>
  <si>
    <t>Durata lavoro 2 gg.</t>
  </si>
  <si>
    <t>FORNONI ING. LUCA</t>
  </si>
  <si>
    <t>d.l. e collaborazione progetto</t>
  </si>
  <si>
    <t>05/03/2018</t>
  </si>
  <si>
    <t>110 gg.</t>
  </si>
  <si>
    <t>Affidamento diretto.</t>
  </si>
  <si>
    <t>111 gg.</t>
  </si>
  <si>
    <t>20/07/2018</t>
  </si>
  <si>
    <t>72 gg.</t>
  </si>
  <si>
    <t>45 gg.</t>
  </si>
  <si>
    <t>11 gg.</t>
  </si>
  <si>
    <t>28/09/2018</t>
  </si>
  <si>
    <t>9 gg.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</si>
</sst>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.5"/>
      <color rgb="FF333333"/>
      <name val="Arial"/>
      <family val="2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.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2" borderId="0" applyNumberFormat="0" applyBorder="0" applyAlignment="0" applyProtection="0"/>
  </cellStyleXfs>
  <cellXfs count="101">
    <xf numFmtId="0" fontId="0" fillId="0" borderId="0" xfId="0"/>
    <xf numFmtId="0" fontId="3" fillId="0" borderId="0" xfId="0" applyFont="1"/>
    <xf numFmtId="43" fontId="0" fillId="0" borderId="0" xfId="1" applyFont="1"/>
    <xf numFmtId="49" fontId="0" fillId="0" borderId="0" xfId="0" applyNumberFormat="1" applyAlignment="1">
      <alignment wrapText="1"/>
    </xf>
    <xf numFmtId="49" fontId="0" fillId="0" borderId="0" xfId="0" applyNumberFormat="1" applyAlignment="1">
      <alignment horizontal="center" wrapText="1"/>
    </xf>
    <xf numFmtId="0" fontId="0" fillId="0" borderId="0" xfId="0" quotePrefix="1" applyAlignment="1">
      <alignment horizontal="center"/>
    </xf>
    <xf numFmtId="0" fontId="2" fillId="0" borderId="0" xfId="0" applyFont="1"/>
    <xf numFmtId="14" fontId="0" fillId="0" borderId="0" xfId="0" applyNumberFormat="1" applyAlignment="1">
      <alignment horizontal="center"/>
    </xf>
    <xf numFmtId="43" fontId="5" fillId="0" borderId="0" xfId="1" applyFont="1"/>
    <xf numFmtId="49" fontId="5" fillId="0" borderId="0" xfId="0" applyNumberFormat="1" applyFont="1" applyAlignment="1">
      <alignment wrapText="1"/>
    </xf>
    <xf numFmtId="43" fontId="5" fillId="0" borderId="0" xfId="1" applyFont="1" applyAlignment="1">
      <alignment horizontal="center"/>
    </xf>
    <xf numFmtId="0" fontId="0" fillId="0" borderId="0" xfId="0" applyAlignment="1">
      <alignment wrapText="1"/>
    </xf>
    <xf numFmtId="43" fontId="5" fillId="0" borderId="0" xfId="1" applyFont="1" applyAlignment="1">
      <alignment wrapText="1"/>
    </xf>
    <xf numFmtId="0" fontId="5" fillId="0" borderId="0" xfId="0" applyFont="1" applyAlignment="1">
      <alignment wrapText="1"/>
    </xf>
    <xf numFmtId="43" fontId="0" fillId="0" borderId="0" xfId="1" applyFont="1" applyAlignment="1">
      <alignment horizontal="center"/>
    </xf>
    <xf numFmtId="14" fontId="5" fillId="0" borderId="0" xfId="1" applyNumberFormat="1" applyFont="1" applyAlignment="1">
      <alignment horizontal="center"/>
    </xf>
    <xf numFmtId="43" fontId="0" fillId="0" borderId="0" xfId="1" applyFont="1" applyAlignment="1">
      <alignment wrapText="1"/>
    </xf>
    <xf numFmtId="43" fontId="5" fillId="0" borderId="0" xfId="2" applyNumberFormat="1" applyFont="1" applyFill="1" applyAlignment="1">
      <alignment horizontal="center"/>
    </xf>
    <xf numFmtId="49" fontId="5" fillId="0" borderId="0" xfId="0" applyNumberFormat="1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9" fontId="5" fillId="0" borderId="0" xfId="1" applyNumberFormat="1" applyFont="1" applyAlignment="1">
      <alignment horizontal="center" wrapText="1"/>
    </xf>
    <xf numFmtId="0" fontId="5" fillId="0" borderId="0" xfId="0" applyFont="1"/>
    <xf numFmtId="0" fontId="3" fillId="0" borderId="0" xfId="0" applyFont="1" applyAlignment="1">
      <alignment horizontal="center"/>
    </xf>
    <xf numFmtId="0" fontId="2" fillId="3" borderId="0" xfId="0" applyFont="1" applyFill="1" applyAlignment="1">
      <alignment horizontal="center" wrapText="1"/>
    </xf>
    <xf numFmtId="0" fontId="6" fillId="3" borderId="0" xfId="0" applyFont="1" applyFill="1" applyAlignment="1">
      <alignment horizontal="center" wrapText="1"/>
    </xf>
    <xf numFmtId="49" fontId="5" fillId="0" borderId="0" xfId="1" applyNumberFormat="1" applyFont="1" applyAlignment="1">
      <alignment wrapText="1"/>
    </xf>
    <xf numFmtId="43" fontId="5" fillId="0" borderId="0" xfId="1" applyFont="1" applyFill="1"/>
    <xf numFmtId="43" fontId="5" fillId="0" borderId="0" xfId="2" applyNumberFormat="1" applyFont="1" applyFill="1"/>
    <xf numFmtId="0" fontId="5" fillId="0" borderId="0" xfId="0" applyFont="1" applyFill="1"/>
    <xf numFmtId="43" fontId="5" fillId="0" borderId="0" xfId="1" applyFont="1" applyFill="1" applyAlignment="1">
      <alignment wrapText="1"/>
    </xf>
    <xf numFmtId="43" fontId="5" fillId="0" borderId="0" xfId="1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 applyFill="1"/>
    <xf numFmtId="0" fontId="0" fillId="0" borderId="0" xfId="0" quotePrefix="1" applyFill="1" applyAlignment="1">
      <alignment horizontal="center"/>
    </xf>
    <xf numFmtId="49" fontId="5" fillId="0" borderId="0" xfId="1" applyNumberFormat="1" applyFont="1" applyFill="1" applyAlignment="1">
      <alignment wrapText="1"/>
    </xf>
    <xf numFmtId="49" fontId="0" fillId="0" borderId="0" xfId="0" applyNumberFormat="1" applyFill="1" applyAlignment="1">
      <alignment wrapText="1"/>
    </xf>
    <xf numFmtId="49" fontId="5" fillId="0" borderId="0" xfId="1" applyNumberFormat="1" applyFont="1" applyFill="1" applyAlignment="1">
      <alignment horizontal="center" wrapText="1"/>
    </xf>
    <xf numFmtId="43" fontId="0" fillId="0" borderId="0" xfId="1" applyFont="1" applyFill="1"/>
    <xf numFmtId="43" fontId="5" fillId="0" borderId="0" xfId="0" applyNumberFormat="1" applyFont="1" applyFill="1"/>
    <xf numFmtId="43" fontId="0" fillId="0" borderId="0" xfId="0" applyNumberFormat="1" applyFill="1"/>
    <xf numFmtId="14" fontId="5" fillId="0" borderId="0" xfId="0" applyNumberFormat="1" applyFont="1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center"/>
    </xf>
    <xf numFmtId="49" fontId="5" fillId="0" borderId="0" xfId="0" applyNumberFormat="1" applyFont="1" applyFill="1" applyAlignment="1">
      <alignment wrapText="1"/>
    </xf>
    <xf numFmtId="49" fontId="5" fillId="0" borderId="0" xfId="0" applyNumberFormat="1" applyFont="1" applyFill="1" applyAlignment="1">
      <alignment horizontal="center"/>
    </xf>
    <xf numFmtId="49" fontId="5" fillId="0" borderId="0" xfId="0" applyNumberFormat="1" applyFont="1" applyFill="1" applyAlignment="1">
      <alignment horizontal="center" wrapText="1"/>
    </xf>
    <xf numFmtId="0" fontId="5" fillId="0" borderId="0" xfId="0" quotePrefix="1" applyFont="1" applyFill="1" applyAlignment="1">
      <alignment horizontal="center"/>
    </xf>
    <xf numFmtId="49" fontId="5" fillId="0" borderId="0" xfId="2" applyNumberFormat="1" applyFont="1" applyFill="1" applyAlignment="1">
      <alignment horizontal="center" wrapText="1"/>
    </xf>
    <xf numFmtId="0" fontId="0" fillId="0" borderId="0" xfId="0" applyFont="1" applyFill="1" applyAlignment="1">
      <alignment wrapText="1"/>
    </xf>
    <xf numFmtId="49" fontId="0" fillId="0" borderId="0" xfId="1" applyNumberFormat="1" applyFont="1" applyFill="1" applyAlignment="1">
      <alignment wrapText="1"/>
    </xf>
    <xf numFmtId="49" fontId="0" fillId="0" borderId="0" xfId="1" applyNumberFormat="1" applyFont="1" applyFill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0" fillId="0" borderId="0" xfId="0" applyFill="1" applyAlignment="1">
      <alignment wrapText="1"/>
    </xf>
    <xf numFmtId="14" fontId="0" fillId="0" borderId="0" xfId="0" applyNumberForma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43" fontId="0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 wrapText="1"/>
    </xf>
    <xf numFmtId="49" fontId="0" fillId="0" borderId="0" xfId="0" applyNumberFormat="1" applyFill="1" applyBorder="1" applyAlignment="1">
      <alignment wrapText="1"/>
    </xf>
    <xf numFmtId="0" fontId="0" fillId="0" borderId="0" xfId="0" quotePrefix="1" applyFill="1" applyBorder="1" applyAlignment="1">
      <alignment horizontal="center"/>
    </xf>
    <xf numFmtId="49" fontId="8" fillId="0" borderId="0" xfId="0" applyNumberFormat="1" applyFont="1" applyFill="1" applyAlignment="1">
      <alignment wrapText="1"/>
    </xf>
    <xf numFmtId="14" fontId="0" fillId="0" borderId="0" xfId="0" applyNumberFormat="1" applyFill="1" applyAlignment="1">
      <alignment horizontal="center"/>
    </xf>
    <xf numFmtId="14" fontId="5" fillId="0" borderId="0" xfId="0" applyNumberFormat="1" applyFont="1" applyFill="1" applyAlignment="1">
      <alignment horizontal="center"/>
    </xf>
    <xf numFmtId="49" fontId="0" fillId="0" borderId="0" xfId="0" applyNumberFormat="1" applyFill="1" applyAlignment="1">
      <alignment horizontal="center"/>
    </xf>
    <xf numFmtId="14" fontId="5" fillId="0" borderId="0" xfId="0" applyNumberFormat="1" applyFont="1" applyFill="1" applyAlignment="1">
      <alignment horizontal="center" wrapText="1"/>
    </xf>
    <xf numFmtId="0" fontId="0" fillId="0" borderId="0" xfId="0" applyFont="1" applyFill="1"/>
    <xf numFmtId="0" fontId="5" fillId="0" borderId="0" xfId="0" applyFont="1" applyFill="1" applyAlignment="1">
      <alignment horizontal="center" wrapText="1"/>
    </xf>
    <xf numFmtId="14" fontId="5" fillId="0" borderId="0" xfId="1" applyNumberFormat="1" applyFont="1" applyFill="1" applyAlignment="1">
      <alignment horizontal="center"/>
    </xf>
    <xf numFmtId="14" fontId="5" fillId="0" borderId="0" xfId="1" applyNumberFormat="1" applyFont="1" applyFill="1" applyAlignment="1">
      <alignment horizontal="center" wrapText="1"/>
    </xf>
    <xf numFmtId="49" fontId="0" fillId="0" borderId="0" xfId="1" applyNumberFormat="1" applyFont="1" applyFill="1" applyBorder="1" applyAlignment="1">
      <alignment horizontal="center" wrapText="1"/>
    </xf>
    <xf numFmtId="49" fontId="0" fillId="0" borderId="0" xfId="0" quotePrefix="1" applyNumberFormat="1" applyFill="1" applyAlignment="1">
      <alignment horizontal="center"/>
    </xf>
    <xf numFmtId="0" fontId="0" fillId="0" borderId="0" xfId="0" applyFill="1" applyBorder="1" applyAlignment="1">
      <alignment wrapText="1"/>
    </xf>
    <xf numFmtId="43" fontId="0" fillId="0" borderId="0" xfId="1" applyFont="1" applyBorder="1"/>
    <xf numFmtId="0" fontId="9" fillId="0" borderId="0" xfId="0" quotePrefix="1" applyFont="1" applyAlignment="1">
      <alignment horizontal="center" vertical="center"/>
    </xf>
    <xf numFmtId="0" fontId="0" fillId="0" borderId="0" xfId="0" applyFont="1"/>
    <xf numFmtId="43" fontId="0" fillId="0" borderId="0" xfId="0" applyNumberFormat="1" applyFill="1" applyAlignment="1">
      <alignment wrapText="1"/>
    </xf>
    <xf numFmtId="164" fontId="5" fillId="0" borderId="0" xfId="1" applyNumberFormat="1" applyFont="1" applyFill="1" applyAlignment="1">
      <alignment horizontal="center"/>
    </xf>
    <xf numFmtId="43" fontId="5" fillId="0" borderId="0" xfId="1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7" fillId="3" borderId="0" xfId="0" applyFont="1" applyFill="1" applyAlignment="1">
      <alignment horizontal="center" wrapText="1"/>
    </xf>
    <xf numFmtId="0" fontId="11" fillId="0" borderId="0" xfId="0" applyFont="1" applyFill="1" applyAlignment="1">
      <alignment horizontal="center"/>
    </xf>
    <xf numFmtId="49" fontId="0" fillId="0" borderId="0" xfId="1" applyNumberFormat="1" applyFont="1" applyAlignment="1">
      <alignment horizontal="center"/>
    </xf>
    <xf numFmtId="0" fontId="12" fillId="0" borderId="0" xfId="0" applyFont="1" applyAlignment="1">
      <alignment horizontal="center"/>
    </xf>
    <xf numFmtId="43" fontId="5" fillId="0" borderId="0" xfId="1" applyFont="1" applyFill="1" applyAlignment="1">
      <alignment horizontal="center" wrapText="1"/>
    </xf>
    <xf numFmtId="43" fontId="4" fillId="0" borderId="0" xfId="2" applyNumberFormat="1" applyFill="1" applyAlignment="1">
      <alignment horizontal="center" wrapText="1"/>
    </xf>
    <xf numFmtId="0" fontId="11" fillId="0" borderId="0" xfId="0" applyFont="1" applyFill="1" applyAlignment="1">
      <alignment wrapText="1"/>
    </xf>
    <xf numFmtId="49" fontId="11" fillId="0" borderId="0" xfId="0" applyNumberFormat="1" applyFont="1" applyFill="1" applyAlignment="1">
      <alignment wrapText="1"/>
    </xf>
    <xf numFmtId="49" fontId="13" fillId="0" borderId="0" xfId="1" applyNumberFormat="1" applyFont="1" applyFill="1" applyAlignment="1">
      <alignment wrapText="1"/>
    </xf>
    <xf numFmtId="0" fontId="5" fillId="0" borderId="0" xfId="0" quotePrefix="1" applyFont="1" applyAlignment="1">
      <alignment horizontal="center" wrapText="1"/>
    </xf>
    <xf numFmtId="0" fontId="5" fillId="0" borderId="0" xfId="0" quotePrefix="1" applyFont="1" applyFill="1"/>
    <xf numFmtId="43" fontId="0" fillId="0" borderId="0" xfId="0" applyNumberFormat="1"/>
    <xf numFmtId="0" fontId="11" fillId="0" borderId="0" xfId="0" applyFont="1" applyAlignment="1">
      <alignment horizontal="center" vertical="center"/>
    </xf>
    <xf numFmtId="14" fontId="5" fillId="0" borderId="0" xfId="1" applyNumberFormat="1" applyFont="1" applyAlignment="1">
      <alignment horizontal="center" wrapText="1"/>
    </xf>
    <xf numFmtId="49" fontId="0" fillId="0" borderId="0" xfId="0" applyNumberFormat="1" applyAlignment="1">
      <alignment horizontal="center"/>
    </xf>
    <xf numFmtId="49" fontId="0" fillId="0" borderId="0" xfId="0" quotePrefix="1" applyNumberFormat="1" applyAlignment="1">
      <alignment horizontal="center"/>
    </xf>
    <xf numFmtId="0" fontId="5" fillId="0" borderId="0" xfId="0" quotePrefix="1" applyFont="1" applyFill="1" applyAlignment="1">
      <alignment horizontal="center" wrapText="1"/>
    </xf>
    <xf numFmtId="43" fontId="5" fillId="0" borderId="0" xfId="0" applyNumberFormat="1" applyFont="1" applyFill="1" applyAlignment="1">
      <alignment wrapText="1"/>
    </xf>
    <xf numFmtId="14" fontId="5" fillId="0" borderId="0" xfId="1" applyNumberFormat="1" applyFont="1" applyFill="1"/>
  </cellXfs>
  <cellStyles count="3">
    <cellStyle name="Colore 1" xfId="2" builtinId="29"/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8A290-0D91-4DF2-836A-ABD4545753BF}">
  <sheetPr>
    <pageSetUpPr fitToPage="1"/>
  </sheetPr>
  <dimension ref="A1:S197"/>
  <sheetViews>
    <sheetView tabSelected="1" zoomScale="69" zoomScaleNormal="69" workbookViewId="0">
      <pane ySplit="9" topLeftCell="A73" activePane="bottomLeft" state="frozen"/>
      <selection pane="bottomLeft" activeCell="I85" sqref="I85"/>
    </sheetView>
  </sheetViews>
  <sheetFormatPr defaultRowHeight="15" outlineLevelCol="1" x14ac:dyDescent="0.25"/>
  <cols>
    <col min="1" max="1" width="38.5703125" customWidth="1"/>
    <col min="2" max="2" width="22.28515625" style="20" bestFit="1" customWidth="1"/>
    <col min="3" max="3" width="32.140625" customWidth="1"/>
    <col min="4" max="4" width="22.85546875" style="20" hidden="1" customWidth="1" outlineLevel="1"/>
    <col min="5" max="5" width="20.85546875" style="20" hidden="1" customWidth="1" outlineLevel="1"/>
    <col min="6" max="6" width="25.5703125" customWidth="1" collapsed="1"/>
    <col min="7" max="7" width="15.5703125" customWidth="1"/>
    <col min="8" max="8" width="15.85546875" customWidth="1"/>
    <col min="9" max="9" width="16.7109375" style="20" customWidth="1"/>
    <col min="10" max="10" width="16.5703125" hidden="1" customWidth="1" outlineLevel="1"/>
    <col min="11" max="11" width="16.5703125" customWidth="1" collapsed="1"/>
    <col min="12" max="13" width="16.5703125" hidden="1" customWidth="1" outlineLevel="1"/>
    <col min="14" max="14" width="12.85546875" hidden="1" customWidth="1" outlineLevel="1"/>
    <col min="15" max="15" width="17.140625" customWidth="1" collapsed="1"/>
    <col min="16" max="16" width="15.5703125" hidden="1" customWidth="1" outlineLevel="1"/>
    <col min="17" max="17" width="17.28515625" hidden="1" customWidth="1" outlineLevel="1"/>
    <col min="18" max="18" width="16.28515625" customWidth="1" collapsed="1"/>
    <col min="19" max="19" width="25" style="11" bestFit="1" customWidth="1"/>
  </cols>
  <sheetData>
    <row r="1" spans="1:19" x14ac:dyDescent="0.25">
      <c r="A1" s="1"/>
      <c r="B1" s="23"/>
    </row>
    <row r="2" spans="1:19" x14ac:dyDescent="0.25">
      <c r="A2" s="1" t="s">
        <v>104</v>
      </c>
      <c r="B2" s="23"/>
    </row>
    <row r="3" spans="1:19" x14ac:dyDescent="0.25">
      <c r="A3" s="1"/>
      <c r="B3" s="23"/>
    </row>
    <row r="4" spans="1:19" x14ac:dyDescent="0.25">
      <c r="A4" s="6" t="s">
        <v>239</v>
      </c>
      <c r="B4" s="23"/>
    </row>
    <row r="5" spans="1:19" x14ac:dyDescent="0.25">
      <c r="A5" s="77" t="s">
        <v>238</v>
      </c>
      <c r="B5" s="23"/>
    </row>
    <row r="6" spans="1:19" x14ac:dyDescent="0.25">
      <c r="A6" s="77" t="s">
        <v>243</v>
      </c>
      <c r="B6" s="23"/>
    </row>
    <row r="7" spans="1:19" x14ac:dyDescent="0.25">
      <c r="A7" s="77"/>
      <c r="B7" s="23"/>
    </row>
    <row r="9" spans="1:19" ht="60.75" customHeight="1" x14ac:dyDescent="0.25">
      <c r="A9" s="24" t="s">
        <v>13</v>
      </c>
      <c r="B9" s="24" t="s">
        <v>149</v>
      </c>
      <c r="C9" s="24" t="s">
        <v>14</v>
      </c>
      <c r="D9" s="24" t="s">
        <v>105</v>
      </c>
      <c r="E9" s="24" t="s">
        <v>106</v>
      </c>
      <c r="F9" s="24" t="s">
        <v>61</v>
      </c>
      <c r="G9" s="24" t="s">
        <v>62</v>
      </c>
      <c r="H9" s="25" t="s">
        <v>107</v>
      </c>
      <c r="I9" s="24" t="s">
        <v>253</v>
      </c>
      <c r="J9" s="24" t="s">
        <v>20</v>
      </c>
      <c r="K9" s="24" t="s">
        <v>15</v>
      </c>
      <c r="L9" s="24" t="s">
        <v>108</v>
      </c>
      <c r="M9" s="24" t="s">
        <v>1</v>
      </c>
      <c r="N9" s="24" t="s">
        <v>17</v>
      </c>
      <c r="O9" s="82" t="s">
        <v>246</v>
      </c>
      <c r="P9" s="24" t="s">
        <v>8</v>
      </c>
      <c r="Q9" s="24" t="s">
        <v>33</v>
      </c>
      <c r="R9" s="24" t="s">
        <v>2</v>
      </c>
      <c r="S9" s="24" t="s">
        <v>0</v>
      </c>
    </row>
    <row r="10" spans="1:19" ht="63.75" customHeight="1" x14ac:dyDescent="0.25">
      <c r="A10" s="45" t="s">
        <v>9</v>
      </c>
      <c r="B10" s="44" t="str">
        <f>"02517810202"</f>
        <v>02517810202</v>
      </c>
      <c r="C10" s="45" t="s">
        <v>63</v>
      </c>
      <c r="D10" s="20" t="s">
        <v>150</v>
      </c>
      <c r="E10" s="20" t="s">
        <v>147</v>
      </c>
      <c r="F10" s="45" t="s">
        <v>64</v>
      </c>
      <c r="G10" s="47" t="s">
        <v>65</v>
      </c>
      <c r="H10" s="45" t="s">
        <v>66</v>
      </c>
      <c r="I10" s="47" t="s">
        <v>67</v>
      </c>
      <c r="J10" s="27">
        <v>6789771.0999999996</v>
      </c>
      <c r="K10" s="27">
        <f>J10</f>
        <v>6789771.0999999996</v>
      </c>
      <c r="L10" s="27">
        <v>0</v>
      </c>
      <c r="M10" s="27">
        <f>K10</f>
        <v>6789771.0999999996</v>
      </c>
      <c r="O10" s="30">
        <f>M10</f>
        <v>6789771.0999999996</v>
      </c>
      <c r="P10" s="31"/>
      <c r="Q10" s="27">
        <f>O10</f>
        <v>6789771.0999999996</v>
      </c>
      <c r="R10" s="27">
        <f>Q10-297343.21</f>
        <v>6492427.8899999997</v>
      </c>
      <c r="S10" s="43" t="s">
        <v>146</v>
      </c>
    </row>
    <row r="11" spans="1:19" ht="63.75" customHeight="1" x14ac:dyDescent="0.25">
      <c r="A11" s="29" t="s">
        <v>16</v>
      </c>
      <c r="B11" s="48" t="s">
        <v>39</v>
      </c>
      <c r="C11" s="45" t="s">
        <v>40</v>
      </c>
      <c r="D11" s="59" t="s">
        <v>150</v>
      </c>
      <c r="E11" s="47" t="s">
        <v>151</v>
      </c>
      <c r="F11" s="36" t="s">
        <v>36</v>
      </c>
      <c r="G11" s="47" t="s">
        <v>384</v>
      </c>
      <c r="H11" s="47" t="s">
        <v>385</v>
      </c>
      <c r="I11" s="47" t="s">
        <v>386</v>
      </c>
      <c r="J11" s="31">
        <v>2245</v>
      </c>
      <c r="K11" s="31">
        <v>2245</v>
      </c>
      <c r="L11" s="31">
        <f>K11*0.04</f>
        <v>89.8</v>
      </c>
      <c r="M11" s="31">
        <f>K11+L11</f>
        <v>2334.8000000000002</v>
      </c>
      <c r="N11" s="31">
        <f>M11*0.22</f>
        <v>513.65600000000006</v>
      </c>
      <c r="O11" s="31">
        <f>M11+N11+402</f>
        <v>3250.4560000000001</v>
      </c>
      <c r="P11" s="31">
        <v>0</v>
      </c>
      <c r="Q11" s="17">
        <f>O11-P11</f>
        <v>3250.4560000000001</v>
      </c>
      <c r="R11" s="31">
        <f>Q11</f>
        <v>3250.4560000000001</v>
      </c>
      <c r="S11" s="55" t="s">
        <v>387</v>
      </c>
    </row>
    <row r="12" spans="1:19" ht="63.75" customHeight="1" x14ac:dyDescent="0.25">
      <c r="A12" s="29" t="s">
        <v>16</v>
      </c>
      <c r="B12" s="48" t="s">
        <v>39</v>
      </c>
      <c r="C12" s="45" t="s">
        <v>388</v>
      </c>
      <c r="D12" s="59" t="s">
        <v>150</v>
      </c>
      <c r="E12" s="47" t="s">
        <v>151</v>
      </c>
      <c r="F12" s="36" t="s">
        <v>36</v>
      </c>
      <c r="G12" s="47" t="s">
        <v>389</v>
      </c>
      <c r="H12" s="47" t="s">
        <v>390</v>
      </c>
      <c r="I12" s="47" t="s">
        <v>391</v>
      </c>
      <c r="J12" s="31">
        <v>1750</v>
      </c>
      <c r="K12" s="31">
        <v>1750</v>
      </c>
      <c r="L12" s="31">
        <f>K12*0.04</f>
        <v>70</v>
      </c>
      <c r="M12" s="31">
        <f>K12+L12</f>
        <v>1820</v>
      </c>
      <c r="N12" s="31">
        <f>M12*0.22</f>
        <v>400.4</v>
      </c>
      <c r="O12" s="31">
        <f>M12+N12+402</f>
        <v>2622.4</v>
      </c>
      <c r="P12" s="31">
        <v>0</v>
      </c>
      <c r="Q12" s="17">
        <f>O12-P12</f>
        <v>2622.4</v>
      </c>
      <c r="R12" s="31">
        <f>Q12</f>
        <v>2622.4</v>
      </c>
      <c r="S12" s="55" t="s">
        <v>387</v>
      </c>
    </row>
    <row r="13" spans="1:19" ht="63.75" customHeight="1" x14ac:dyDescent="0.25">
      <c r="A13" t="s">
        <v>4</v>
      </c>
      <c r="B13" s="20" t="str">
        <f t="shared" ref="B13:B15" si="0">"03372780175"</f>
        <v>03372780175</v>
      </c>
      <c r="C13" s="11" t="s">
        <v>80</v>
      </c>
      <c r="D13" s="20" t="s">
        <v>150</v>
      </c>
      <c r="E13" s="47" t="s">
        <v>151</v>
      </c>
      <c r="F13" s="3" t="s">
        <v>36</v>
      </c>
      <c r="G13" s="21" t="s">
        <v>81</v>
      </c>
      <c r="H13" s="21" t="s">
        <v>82</v>
      </c>
      <c r="I13" s="21" t="s">
        <v>83</v>
      </c>
      <c r="J13" s="8">
        <v>700</v>
      </c>
      <c r="K13" s="31">
        <v>700</v>
      </c>
      <c r="L13" s="8">
        <v>0</v>
      </c>
      <c r="M13" s="8">
        <f>J13+L13</f>
        <v>700</v>
      </c>
      <c r="N13" s="8">
        <f>M13</f>
        <v>700</v>
      </c>
      <c r="O13" s="31">
        <f>N13</f>
        <v>700</v>
      </c>
      <c r="P13" s="31">
        <v>0</v>
      </c>
      <c r="Q13" s="31">
        <f>O13+P13</f>
        <v>700</v>
      </c>
      <c r="R13" s="31">
        <f>Q13</f>
        <v>700</v>
      </c>
      <c r="S13" s="86"/>
    </row>
    <row r="14" spans="1:19" ht="63.75" customHeight="1" x14ac:dyDescent="0.25">
      <c r="A14" s="22" t="s">
        <v>4</v>
      </c>
      <c r="B14" s="53" t="str">
        <f t="shared" si="0"/>
        <v>03372780175</v>
      </c>
      <c r="C14" s="12" t="s">
        <v>84</v>
      </c>
      <c r="D14" s="20" t="s">
        <v>150</v>
      </c>
      <c r="E14" s="47" t="s">
        <v>151</v>
      </c>
      <c r="F14" s="9" t="s">
        <v>36</v>
      </c>
      <c r="G14" s="15">
        <v>43124</v>
      </c>
      <c r="H14" s="9" t="s">
        <v>66</v>
      </c>
      <c r="I14" s="18" t="s">
        <v>66</v>
      </c>
      <c r="J14" s="8">
        <v>4500</v>
      </c>
      <c r="K14" s="31">
        <v>4500</v>
      </c>
      <c r="L14" s="10">
        <v>0</v>
      </c>
      <c r="M14" s="10">
        <f>J14+L14</f>
        <v>4500</v>
      </c>
      <c r="N14" s="10">
        <v>1350</v>
      </c>
      <c r="O14" s="31">
        <f t="shared" ref="O14:O15" si="1">N14</f>
        <v>1350</v>
      </c>
      <c r="P14" s="31">
        <v>0</v>
      </c>
      <c r="Q14" s="31">
        <f>O14+P14</f>
        <v>1350</v>
      </c>
      <c r="R14" s="31">
        <f t="shared" ref="R14:R15" si="2">Q14</f>
        <v>1350</v>
      </c>
      <c r="S14" s="86"/>
    </row>
    <row r="15" spans="1:19" ht="63.75" customHeight="1" x14ac:dyDescent="0.25">
      <c r="A15" s="22" t="s">
        <v>4</v>
      </c>
      <c r="B15" s="53" t="str">
        <f t="shared" si="0"/>
        <v>03372780175</v>
      </c>
      <c r="C15" s="12" t="s">
        <v>85</v>
      </c>
      <c r="D15" s="20" t="s">
        <v>150</v>
      </c>
      <c r="E15" s="47" t="s">
        <v>151</v>
      </c>
      <c r="F15" s="9" t="s">
        <v>36</v>
      </c>
      <c r="G15" s="15">
        <v>42880</v>
      </c>
      <c r="H15" s="9" t="s">
        <v>66</v>
      </c>
      <c r="I15" s="18" t="s">
        <v>66</v>
      </c>
      <c r="J15" s="8">
        <v>6500</v>
      </c>
      <c r="K15" s="31">
        <v>6500</v>
      </c>
      <c r="L15" s="10">
        <v>0</v>
      </c>
      <c r="M15" s="10">
        <f>J15+L15</f>
        <v>6500</v>
      </c>
      <c r="N15" s="10">
        <v>600</v>
      </c>
      <c r="O15" s="31">
        <f t="shared" si="1"/>
        <v>600</v>
      </c>
      <c r="P15" s="31"/>
      <c r="Q15" s="31">
        <f>O15+P15</f>
        <v>600</v>
      </c>
      <c r="R15" s="31">
        <f t="shared" si="2"/>
        <v>600</v>
      </c>
      <c r="S15" s="86"/>
    </row>
    <row r="16" spans="1:19" ht="63.75" customHeight="1" x14ac:dyDescent="0.25">
      <c r="A16" s="29" t="s">
        <v>48</v>
      </c>
      <c r="B16" s="48" t="s">
        <v>58</v>
      </c>
      <c r="C16" s="12" t="s">
        <v>392</v>
      </c>
      <c r="D16" s="59" t="s">
        <v>150</v>
      </c>
      <c r="E16" s="47" t="s">
        <v>151</v>
      </c>
      <c r="F16" s="9" t="s">
        <v>393</v>
      </c>
      <c r="G16" s="15">
        <v>43242</v>
      </c>
      <c r="H16" s="15">
        <v>43244</v>
      </c>
      <c r="I16" s="18" t="s">
        <v>102</v>
      </c>
      <c r="J16" s="30">
        <v>400</v>
      </c>
      <c r="K16" s="30">
        <v>400</v>
      </c>
      <c r="L16" s="30"/>
      <c r="M16" s="27">
        <v>400</v>
      </c>
      <c r="N16" s="31"/>
      <c r="O16" s="31">
        <v>400</v>
      </c>
      <c r="P16" s="31"/>
      <c r="Q16" s="31">
        <v>400</v>
      </c>
      <c r="R16" s="31">
        <v>400</v>
      </c>
      <c r="S16" s="86"/>
    </row>
    <row r="17" spans="1:19" ht="63.75" customHeight="1" x14ac:dyDescent="0.25">
      <c r="A17" s="29" t="s">
        <v>48</v>
      </c>
      <c r="B17" s="48" t="s">
        <v>58</v>
      </c>
      <c r="C17" s="30" t="s">
        <v>49</v>
      </c>
      <c r="D17" s="59" t="s">
        <v>150</v>
      </c>
      <c r="E17" s="47" t="s">
        <v>151</v>
      </c>
      <c r="F17" s="9" t="s">
        <v>393</v>
      </c>
      <c r="G17" s="15">
        <v>43269</v>
      </c>
      <c r="H17" s="15">
        <v>43269</v>
      </c>
      <c r="I17" s="18" t="s">
        <v>101</v>
      </c>
      <c r="J17" s="30">
        <v>400</v>
      </c>
      <c r="K17" s="30">
        <v>400</v>
      </c>
      <c r="L17" s="30"/>
      <c r="M17" s="27">
        <v>400</v>
      </c>
      <c r="N17" s="31"/>
      <c r="O17" s="31">
        <v>400</v>
      </c>
      <c r="P17" s="31"/>
      <c r="Q17" s="31">
        <v>400</v>
      </c>
      <c r="R17" s="31">
        <v>400</v>
      </c>
      <c r="S17" s="86"/>
    </row>
    <row r="18" spans="1:19" ht="63.75" customHeight="1" x14ac:dyDescent="0.25">
      <c r="A18" s="29" t="s">
        <v>44</v>
      </c>
      <c r="B18" s="48" t="s">
        <v>59</v>
      </c>
      <c r="C18" s="30" t="s">
        <v>45</v>
      </c>
      <c r="D18" s="59" t="s">
        <v>150</v>
      </c>
      <c r="E18" s="47" t="s">
        <v>151</v>
      </c>
      <c r="F18" s="9" t="s">
        <v>393</v>
      </c>
      <c r="G18" s="15">
        <v>43312</v>
      </c>
      <c r="H18" s="15">
        <v>43314</v>
      </c>
      <c r="I18" s="18" t="s">
        <v>102</v>
      </c>
      <c r="J18" s="30">
        <v>300</v>
      </c>
      <c r="K18" s="30">
        <v>300</v>
      </c>
      <c r="L18" s="30">
        <v>300</v>
      </c>
      <c r="M18" s="27">
        <v>300</v>
      </c>
      <c r="N18" s="31"/>
      <c r="O18" s="31">
        <v>300</v>
      </c>
      <c r="P18" s="31"/>
      <c r="Q18" s="31">
        <v>300</v>
      </c>
      <c r="R18" s="31">
        <v>300</v>
      </c>
      <c r="S18" s="86"/>
    </row>
    <row r="19" spans="1:19" ht="63.75" customHeight="1" x14ac:dyDescent="0.25">
      <c r="A19" s="29" t="s">
        <v>48</v>
      </c>
      <c r="B19" s="48" t="s">
        <v>58</v>
      </c>
      <c r="C19" s="30" t="s">
        <v>57</v>
      </c>
      <c r="D19" s="59" t="s">
        <v>150</v>
      </c>
      <c r="E19" s="47" t="s">
        <v>151</v>
      </c>
      <c r="F19" s="9" t="s">
        <v>393</v>
      </c>
      <c r="G19" s="15">
        <v>43154</v>
      </c>
      <c r="H19" s="15">
        <v>43160</v>
      </c>
      <c r="I19" s="18" t="s">
        <v>394</v>
      </c>
      <c r="J19" s="30">
        <v>324</v>
      </c>
      <c r="K19" s="30">
        <v>324</v>
      </c>
      <c r="L19" s="30"/>
      <c r="M19" s="27">
        <v>324</v>
      </c>
      <c r="N19" s="31">
        <v>0</v>
      </c>
      <c r="O19" s="31">
        <v>324</v>
      </c>
      <c r="P19" s="31">
        <v>0</v>
      </c>
      <c r="Q19" s="31">
        <v>324</v>
      </c>
      <c r="R19" s="31">
        <v>324</v>
      </c>
      <c r="S19" s="86"/>
    </row>
    <row r="20" spans="1:19" ht="63.75" customHeight="1" x14ac:dyDescent="0.25">
      <c r="A20" s="29" t="s">
        <v>48</v>
      </c>
      <c r="B20" s="48" t="s">
        <v>58</v>
      </c>
      <c r="C20" s="30" t="s">
        <v>50</v>
      </c>
      <c r="D20" s="59" t="s">
        <v>150</v>
      </c>
      <c r="E20" s="47" t="s">
        <v>151</v>
      </c>
      <c r="F20" s="9" t="s">
        <v>393</v>
      </c>
      <c r="G20" s="15">
        <v>43339</v>
      </c>
      <c r="H20" s="15">
        <v>43340</v>
      </c>
      <c r="I20" s="18" t="s">
        <v>101</v>
      </c>
      <c r="J20" s="30">
        <v>702</v>
      </c>
      <c r="K20" s="30">
        <v>702</v>
      </c>
      <c r="L20" s="30"/>
      <c r="M20" s="27">
        <v>702</v>
      </c>
      <c r="N20" s="31"/>
      <c r="O20" s="31">
        <v>702</v>
      </c>
      <c r="P20" s="31"/>
      <c r="Q20" s="31">
        <v>702</v>
      </c>
      <c r="R20" s="31">
        <v>702</v>
      </c>
      <c r="S20" s="86"/>
    </row>
    <row r="21" spans="1:19" ht="63.75" customHeight="1" x14ac:dyDescent="0.25">
      <c r="A21" s="43" t="s">
        <v>19</v>
      </c>
      <c r="B21" s="76" t="s">
        <v>235</v>
      </c>
      <c r="C21" s="30" t="s">
        <v>236</v>
      </c>
      <c r="D21" s="59" t="s">
        <v>150</v>
      </c>
      <c r="E21" s="47" t="s">
        <v>151</v>
      </c>
      <c r="F21" s="45" t="s">
        <v>36</v>
      </c>
      <c r="G21" s="71">
        <v>43054</v>
      </c>
      <c r="H21" s="71">
        <v>43449</v>
      </c>
      <c r="I21" s="86" t="s">
        <v>114</v>
      </c>
      <c r="J21" s="30">
        <v>150</v>
      </c>
      <c r="K21" s="30">
        <v>150</v>
      </c>
      <c r="L21" s="30">
        <v>6</v>
      </c>
      <c r="M21" s="27">
        <v>156</v>
      </c>
      <c r="N21" s="31"/>
      <c r="O21" s="31">
        <f>M21+N21</f>
        <v>156</v>
      </c>
      <c r="P21" s="31">
        <v>0</v>
      </c>
      <c r="Q21" s="31">
        <f>O21+P21</f>
        <v>156</v>
      </c>
      <c r="R21" s="31">
        <f t="shared" ref="R21" si="3">Q21</f>
        <v>156</v>
      </c>
      <c r="S21" s="87"/>
    </row>
    <row r="22" spans="1:19" ht="63.75" customHeight="1" x14ac:dyDescent="0.25">
      <c r="A22" s="43" t="s">
        <v>86</v>
      </c>
      <c r="B22" s="81" t="s">
        <v>87</v>
      </c>
      <c r="C22" s="45" t="s">
        <v>88</v>
      </c>
      <c r="D22" s="20" t="s">
        <v>150</v>
      </c>
      <c r="E22" s="20" t="s">
        <v>244</v>
      </c>
      <c r="F22" s="45" t="s">
        <v>36</v>
      </c>
      <c r="G22" s="47" t="s">
        <v>89</v>
      </c>
      <c r="H22" s="47" t="s">
        <v>251</v>
      </c>
      <c r="I22" s="4">
        <f t="shared" ref="I22" si="4">H22-G22</f>
        <v>212</v>
      </c>
      <c r="J22" s="27">
        <v>36000</v>
      </c>
      <c r="K22" s="27">
        <v>36000</v>
      </c>
      <c r="L22" s="27">
        <v>0</v>
      </c>
      <c r="M22" s="27">
        <v>36000</v>
      </c>
      <c r="N22" s="27">
        <v>0</v>
      </c>
      <c r="O22" s="39">
        <v>36000</v>
      </c>
      <c r="P22" s="27">
        <v>0</v>
      </c>
      <c r="Q22" s="27">
        <v>36000</v>
      </c>
      <c r="R22" s="27">
        <v>24000</v>
      </c>
      <c r="S22" s="55"/>
    </row>
    <row r="23" spans="1:19" s="33" customFormat="1" ht="63.75" customHeight="1" x14ac:dyDescent="0.25">
      <c r="A23" s="29" t="s">
        <v>24</v>
      </c>
      <c r="B23" s="48" t="s">
        <v>42</v>
      </c>
      <c r="C23" s="45" t="s">
        <v>25</v>
      </c>
      <c r="D23" s="59" t="s">
        <v>150</v>
      </c>
      <c r="E23" s="47" t="s">
        <v>151</v>
      </c>
      <c r="F23" s="45" t="s">
        <v>26</v>
      </c>
      <c r="G23" s="47" t="s">
        <v>43</v>
      </c>
      <c r="H23" s="71">
        <v>43292</v>
      </c>
      <c r="I23" s="86" t="s">
        <v>402</v>
      </c>
      <c r="J23" s="31">
        <v>11300</v>
      </c>
      <c r="K23" s="48">
        <v>2</v>
      </c>
      <c r="L23" s="70">
        <v>43312</v>
      </c>
      <c r="M23" s="31">
        <f>J23</f>
        <v>11300</v>
      </c>
      <c r="N23" s="31">
        <v>0</v>
      </c>
      <c r="O23" s="31">
        <f>M23+N23</f>
        <v>11300</v>
      </c>
      <c r="P23" s="31"/>
      <c r="Q23" s="31">
        <f>O23+P23</f>
        <v>11300</v>
      </c>
      <c r="R23" s="31">
        <f t="shared" ref="R23" si="5">Q23</f>
        <v>11300</v>
      </c>
      <c r="S23" s="78"/>
    </row>
    <row r="24" spans="1:19" ht="63.75" customHeight="1" x14ac:dyDescent="0.25">
      <c r="A24" s="43" t="s">
        <v>32</v>
      </c>
      <c r="B24" s="44" t="s">
        <v>34</v>
      </c>
      <c r="C24" s="45" t="s">
        <v>35</v>
      </c>
      <c r="D24" s="59" t="s">
        <v>150</v>
      </c>
      <c r="E24" s="47" t="s">
        <v>151</v>
      </c>
      <c r="F24" s="45" t="s">
        <v>36</v>
      </c>
      <c r="G24" s="47" t="s">
        <v>54</v>
      </c>
      <c r="H24" s="47" t="s">
        <v>55</v>
      </c>
      <c r="I24" s="47" t="s">
        <v>37</v>
      </c>
      <c r="J24" s="31">
        <v>1715</v>
      </c>
      <c r="K24" s="31">
        <v>1715</v>
      </c>
      <c r="L24" s="31">
        <f>1988.32-1715</f>
        <v>273.31999999999994</v>
      </c>
      <c r="M24" s="31">
        <v>1988.32</v>
      </c>
      <c r="N24" s="31">
        <v>0</v>
      </c>
      <c r="O24" s="31">
        <f>M24</f>
        <v>1988.32</v>
      </c>
      <c r="P24" s="31">
        <v>0</v>
      </c>
      <c r="Q24" s="31">
        <f>O24</f>
        <v>1988.32</v>
      </c>
      <c r="R24" s="31">
        <v>1988.32</v>
      </c>
      <c r="S24" s="78" t="s">
        <v>237</v>
      </c>
    </row>
    <row r="25" spans="1:19" ht="63.75" customHeight="1" x14ac:dyDescent="0.25">
      <c r="A25" s="43" t="s">
        <v>32</v>
      </c>
      <c r="B25" s="44" t="s">
        <v>34</v>
      </c>
      <c r="C25" s="45" t="s">
        <v>56</v>
      </c>
      <c r="D25" s="59" t="s">
        <v>150</v>
      </c>
      <c r="E25" s="47" t="s">
        <v>151</v>
      </c>
      <c r="F25" s="45" t="s">
        <v>36</v>
      </c>
      <c r="G25" s="47" t="s">
        <v>240</v>
      </c>
      <c r="H25" s="47" t="s">
        <v>240</v>
      </c>
      <c r="I25" s="47" t="s">
        <v>37</v>
      </c>
      <c r="J25" s="31">
        <v>210.75</v>
      </c>
      <c r="K25" s="79"/>
      <c r="L25" s="80">
        <v>210.75</v>
      </c>
      <c r="M25" s="31">
        <f>L25</f>
        <v>210.75</v>
      </c>
      <c r="N25" s="31">
        <v>0</v>
      </c>
      <c r="O25" s="31">
        <f>M25</f>
        <v>210.75</v>
      </c>
      <c r="P25" s="31"/>
      <c r="Q25" s="31">
        <f>O25</f>
        <v>210.75</v>
      </c>
      <c r="R25" s="31">
        <f>Q25</f>
        <v>210.75</v>
      </c>
      <c r="S25" s="86"/>
    </row>
    <row r="26" spans="1:19" ht="63.75" customHeight="1" x14ac:dyDescent="0.25">
      <c r="A26" s="3" t="s">
        <v>68</v>
      </c>
      <c r="B26" s="34" t="s">
        <v>69</v>
      </c>
      <c r="C26" s="3" t="s">
        <v>73</v>
      </c>
      <c r="D26" s="20" t="s">
        <v>150</v>
      </c>
      <c r="E26" s="4" t="s">
        <v>152</v>
      </c>
      <c r="F26" s="36" t="s">
        <v>77</v>
      </c>
      <c r="G26" s="60" t="s">
        <v>78</v>
      </c>
      <c r="H26" s="60" t="s">
        <v>79</v>
      </c>
      <c r="I26" s="60" t="s">
        <v>74</v>
      </c>
      <c r="J26" s="38">
        <v>3000</v>
      </c>
      <c r="K26" s="2">
        <v>3000</v>
      </c>
      <c r="L26" s="2">
        <v>120</v>
      </c>
      <c r="M26" s="2">
        <f>K26+L26</f>
        <v>3120</v>
      </c>
      <c r="N26" s="10">
        <v>0</v>
      </c>
      <c r="O26" s="10">
        <f>M26+N26</f>
        <v>3120</v>
      </c>
      <c r="P26" s="10"/>
      <c r="Q26" s="10">
        <f>O26-P26</f>
        <v>3120</v>
      </c>
      <c r="R26" s="10">
        <f>Q26</f>
        <v>3120</v>
      </c>
      <c r="S26" s="16"/>
    </row>
    <row r="27" spans="1:19" ht="63.75" customHeight="1" x14ac:dyDescent="0.25">
      <c r="A27" t="s">
        <v>16</v>
      </c>
      <c r="B27" s="34" t="s">
        <v>39</v>
      </c>
      <c r="C27" s="3" t="s">
        <v>3</v>
      </c>
      <c r="D27" s="20" t="s">
        <v>150</v>
      </c>
      <c r="E27" s="4" t="s">
        <v>152</v>
      </c>
      <c r="F27" s="36" t="s">
        <v>36</v>
      </c>
      <c r="G27" s="60" t="s">
        <v>75</v>
      </c>
      <c r="H27" s="66" t="s">
        <v>75</v>
      </c>
      <c r="I27" s="47" t="s">
        <v>76</v>
      </c>
      <c r="J27" s="38">
        <v>550</v>
      </c>
      <c r="K27" s="14">
        <v>550</v>
      </c>
      <c r="L27" s="2">
        <v>22</v>
      </c>
      <c r="M27" s="2">
        <v>572</v>
      </c>
      <c r="N27" s="10">
        <f>M27*22%</f>
        <v>125.84</v>
      </c>
      <c r="O27" s="10">
        <f>M27+N27</f>
        <v>697.84</v>
      </c>
      <c r="P27" s="10"/>
      <c r="Q27" s="10">
        <f>O27</f>
        <v>697.84</v>
      </c>
      <c r="R27" s="10">
        <f t="shared" ref="R27:R29" si="6">Q27</f>
        <v>697.84</v>
      </c>
      <c r="S27" s="16"/>
    </row>
    <row r="28" spans="1:19" ht="63.75" customHeight="1" x14ac:dyDescent="0.25">
      <c r="A28" t="s">
        <v>6</v>
      </c>
      <c r="B28" s="20" t="str">
        <f>"02358570204"</f>
        <v>02358570204</v>
      </c>
      <c r="C28" s="3" t="s">
        <v>18</v>
      </c>
      <c r="D28" s="20" t="s">
        <v>150</v>
      </c>
      <c r="E28" s="4" t="s">
        <v>152</v>
      </c>
      <c r="F28" s="3" t="s">
        <v>36</v>
      </c>
      <c r="G28" s="4" t="s">
        <v>167</v>
      </c>
      <c r="H28" s="4" t="s">
        <v>79</v>
      </c>
      <c r="I28" s="4" t="s">
        <v>74</v>
      </c>
      <c r="J28" s="58">
        <v>39558.050000000003</v>
      </c>
      <c r="K28" s="58">
        <v>39558.050000000003</v>
      </c>
      <c r="L28" s="10">
        <v>0</v>
      </c>
      <c r="M28" s="58">
        <v>39558.050000000003</v>
      </c>
      <c r="N28" s="10">
        <v>0</v>
      </c>
      <c r="O28" s="10">
        <f>M28+N28</f>
        <v>39558.050000000003</v>
      </c>
      <c r="P28" s="10"/>
      <c r="Q28" s="10">
        <f>O28</f>
        <v>39558.050000000003</v>
      </c>
      <c r="R28" s="10">
        <f t="shared" si="6"/>
        <v>39558.050000000003</v>
      </c>
      <c r="S28" s="16"/>
    </row>
    <row r="29" spans="1:19" ht="63.75" customHeight="1" x14ac:dyDescent="0.25">
      <c r="A29" t="s">
        <v>5</v>
      </c>
      <c r="B29" s="59" t="str">
        <f>"03344740174"</f>
        <v>03344740174</v>
      </c>
      <c r="C29" s="11" t="s">
        <v>7</v>
      </c>
      <c r="D29" s="20" t="s">
        <v>150</v>
      </c>
      <c r="E29" s="4" t="s">
        <v>152</v>
      </c>
      <c r="F29" s="3" t="s">
        <v>36</v>
      </c>
      <c r="G29" s="42">
        <v>42695</v>
      </c>
      <c r="H29" s="42">
        <v>42916</v>
      </c>
      <c r="I29" s="19" t="s">
        <v>74</v>
      </c>
      <c r="J29" s="58">
        <v>1300</v>
      </c>
      <c r="K29" s="75">
        <v>1300</v>
      </c>
      <c r="L29" s="27">
        <v>65</v>
      </c>
      <c r="M29" s="27">
        <v>1365</v>
      </c>
      <c r="N29" s="27"/>
      <c r="O29" s="27">
        <f>M29</f>
        <v>1365</v>
      </c>
      <c r="P29" s="27"/>
      <c r="Q29" s="27">
        <f>O29</f>
        <v>1365</v>
      </c>
      <c r="R29" s="10">
        <f t="shared" si="6"/>
        <v>1365</v>
      </c>
      <c r="S29" s="30"/>
    </row>
    <row r="30" spans="1:19" ht="63.75" customHeight="1" x14ac:dyDescent="0.25">
      <c r="A30" s="45" t="s">
        <v>68</v>
      </c>
      <c r="B30" s="48" t="s">
        <v>69</v>
      </c>
      <c r="C30" s="45" t="s">
        <v>70</v>
      </c>
      <c r="D30" s="20" t="s">
        <v>150</v>
      </c>
      <c r="E30" s="20" t="s">
        <v>241</v>
      </c>
      <c r="F30" s="3" t="s">
        <v>36</v>
      </c>
      <c r="G30" s="47" t="s">
        <v>72</v>
      </c>
      <c r="H30" s="47" t="s">
        <v>251</v>
      </c>
      <c r="I30" s="4">
        <f>H30-G30</f>
        <v>1127</v>
      </c>
      <c r="J30" s="27">
        <v>60000</v>
      </c>
      <c r="K30" s="27">
        <v>60000</v>
      </c>
      <c r="L30" s="27">
        <f>K30*4%+48</f>
        <v>2448</v>
      </c>
      <c r="M30" s="27">
        <f t="shared" ref="M30" si="7">K30+L30</f>
        <v>62448</v>
      </c>
      <c r="N30" s="27">
        <v>0</v>
      </c>
      <c r="O30" s="39">
        <f>M30</f>
        <v>62448</v>
      </c>
      <c r="P30" s="27"/>
      <c r="Q30" s="27">
        <f>O30</f>
        <v>62448</v>
      </c>
      <c r="R30" s="27">
        <f>Q30</f>
        <v>62448</v>
      </c>
      <c r="S30" s="30" t="s">
        <v>242</v>
      </c>
    </row>
    <row r="31" spans="1:19" ht="63.75" customHeight="1" x14ac:dyDescent="0.25">
      <c r="A31" s="43" t="s">
        <v>90</v>
      </c>
      <c r="B31" s="44" t="str">
        <f>"01588390177"</f>
        <v>01588390177</v>
      </c>
      <c r="C31" s="45" t="s">
        <v>91</v>
      </c>
      <c r="D31" s="20" t="s">
        <v>150</v>
      </c>
      <c r="E31" s="21" t="s">
        <v>245</v>
      </c>
      <c r="F31" s="45" t="s">
        <v>36</v>
      </c>
      <c r="G31" s="47" t="s">
        <v>82</v>
      </c>
      <c r="H31" s="47" t="s">
        <v>251</v>
      </c>
      <c r="I31" s="4">
        <f t="shared" ref="I31:I32" si="8">H31-G31</f>
        <v>521</v>
      </c>
      <c r="J31" s="27">
        <v>80000</v>
      </c>
      <c r="K31" s="27">
        <f>J31</f>
        <v>80000</v>
      </c>
      <c r="L31" s="27">
        <v>3200</v>
      </c>
      <c r="M31" s="27">
        <f t="shared" ref="M31:M37" si="9">K31+L31</f>
        <v>83200</v>
      </c>
      <c r="N31" s="29">
        <v>0</v>
      </c>
      <c r="O31" s="27">
        <f>M31</f>
        <v>83200</v>
      </c>
      <c r="P31" s="27"/>
      <c r="Q31" s="27">
        <f t="shared" ref="Q31:Q37" si="10">O31</f>
        <v>83200</v>
      </c>
      <c r="R31" s="27">
        <f>Q31-24960</f>
        <v>58240</v>
      </c>
      <c r="S31" s="30"/>
    </row>
    <row r="32" spans="1:19" ht="63.75" customHeight="1" x14ac:dyDescent="0.25">
      <c r="A32" s="43" t="s">
        <v>247</v>
      </c>
      <c r="B32" s="48" t="s">
        <v>248</v>
      </c>
      <c r="C32" s="35" t="s">
        <v>249</v>
      </c>
      <c r="D32" s="20" t="s">
        <v>150</v>
      </c>
      <c r="E32" s="21" t="s">
        <v>250</v>
      </c>
      <c r="F32" s="45" t="s">
        <v>36</v>
      </c>
      <c r="G32" s="37" t="s">
        <v>72</v>
      </c>
      <c r="H32" s="47" t="s">
        <v>251</v>
      </c>
      <c r="I32" s="4">
        <f t="shared" si="8"/>
        <v>1127</v>
      </c>
      <c r="J32" s="28">
        <v>140000</v>
      </c>
      <c r="K32" s="27">
        <f>J32</f>
        <v>140000</v>
      </c>
      <c r="L32" s="27">
        <f>K32*0.04</f>
        <v>5600</v>
      </c>
      <c r="M32" s="27">
        <f t="shared" si="9"/>
        <v>145600</v>
      </c>
      <c r="N32" s="27">
        <v>0</v>
      </c>
      <c r="O32" s="27">
        <f t="shared" ref="O32:O37" si="11">M32+N32</f>
        <v>145600</v>
      </c>
      <c r="P32" s="27">
        <v>0</v>
      </c>
      <c r="Q32" s="27">
        <f t="shared" si="10"/>
        <v>145600</v>
      </c>
      <c r="R32" s="27">
        <f>Q32-32032</f>
        <v>113568</v>
      </c>
      <c r="S32" s="30"/>
    </row>
    <row r="33" spans="1:19" ht="63.75" customHeight="1" x14ac:dyDescent="0.25">
      <c r="A33" s="45" t="s">
        <v>92</v>
      </c>
      <c r="B33" s="46" t="s">
        <v>93</v>
      </c>
      <c r="C33" s="45" t="s">
        <v>94</v>
      </c>
      <c r="D33" s="20" t="s">
        <v>150</v>
      </c>
      <c r="E33" s="20" t="s">
        <v>252</v>
      </c>
      <c r="F33" s="45" t="s">
        <v>36</v>
      </c>
      <c r="G33" s="47" t="s">
        <v>95</v>
      </c>
      <c r="H33" s="47" t="s">
        <v>96</v>
      </c>
      <c r="I33" s="47" t="s">
        <v>97</v>
      </c>
      <c r="J33" s="27">
        <v>20500</v>
      </c>
      <c r="K33" s="27">
        <f>J33</f>
        <v>20500</v>
      </c>
      <c r="L33" s="27">
        <v>0</v>
      </c>
      <c r="M33" s="27">
        <f t="shared" si="9"/>
        <v>20500</v>
      </c>
      <c r="N33" s="27">
        <v>0</v>
      </c>
      <c r="O33" s="27">
        <f t="shared" si="11"/>
        <v>20500</v>
      </c>
      <c r="P33" s="27">
        <v>0</v>
      </c>
      <c r="Q33" s="27">
        <f t="shared" si="10"/>
        <v>20500</v>
      </c>
      <c r="R33" s="27">
        <f>Q33</f>
        <v>20500</v>
      </c>
      <c r="S33" s="30"/>
    </row>
    <row r="34" spans="1:19" ht="63.75" customHeight="1" x14ac:dyDescent="0.25">
      <c r="A34" s="33" t="s">
        <v>98</v>
      </c>
      <c r="B34" s="81" t="s">
        <v>99</v>
      </c>
      <c r="C34" s="36" t="s">
        <v>254</v>
      </c>
      <c r="D34" s="20" t="s">
        <v>150</v>
      </c>
      <c r="E34" s="20" t="s">
        <v>255</v>
      </c>
      <c r="F34" s="36" t="s">
        <v>36</v>
      </c>
      <c r="G34" s="60" t="s">
        <v>89</v>
      </c>
      <c r="H34" s="60" t="s">
        <v>165</v>
      </c>
      <c r="I34" s="60" t="s">
        <v>166</v>
      </c>
      <c r="J34" s="38">
        <v>30000</v>
      </c>
      <c r="K34" s="38">
        <v>30000</v>
      </c>
      <c r="L34" s="27">
        <f>K34*0.05+300</f>
        <v>1800</v>
      </c>
      <c r="M34" s="27">
        <f t="shared" si="9"/>
        <v>31800</v>
      </c>
      <c r="N34" s="27">
        <v>0</v>
      </c>
      <c r="O34" s="27">
        <f t="shared" si="11"/>
        <v>31800</v>
      </c>
      <c r="P34" s="27">
        <v>0</v>
      </c>
      <c r="Q34" s="27">
        <f t="shared" si="10"/>
        <v>31800</v>
      </c>
      <c r="R34" s="27">
        <f>Q34</f>
        <v>31800</v>
      </c>
      <c r="S34" s="30" t="s">
        <v>242</v>
      </c>
    </row>
    <row r="35" spans="1:19" ht="63.75" customHeight="1" x14ac:dyDescent="0.25">
      <c r="A35" s="29" t="s">
        <v>6</v>
      </c>
      <c r="B35" s="44" t="str">
        <f>"02358570204"</f>
        <v>02358570204</v>
      </c>
      <c r="C35" s="43" t="s">
        <v>22</v>
      </c>
      <c r="D35" s="44" t="s">
        <v>150</v>
      </c>
      <c r="E35" s="44" t="s">
        <v>404</v>
      </c>
      <c r="F35" s="47" t="s">
        <v>71</v>
      </c>
      <c r="G35" s="67">
        <v>43186</v>
      </c>
      <c r="H35" s="67">
        <v>43196</v>
      </c>
      <c r="I35" s="69" t="s">
        <v>103</v>
      </c>
      <c r="J35" s="31">
        <v>2100</v>
      </c>
      <c r="K35" s="27">
        <f>J35</f>
        <v>2100</v>
      </c>
      <c r="L35" s="27">
        <v>0</v>
      </c>
      <c r="M35" s="27">
        <f t="shared" si="9"/>
        <v>2100</v>
      </c>
      <c r="N35" s="27">
        <v>0</v>
      </c>
      <c r="O35" s="27">
        <f t="shared" si="11"/>
        <v>2100</v>
      </c>
      <c r="P35" s="27">
        <f>J35*0.2</f>
        <v>420</v>
      </c>
      <c r="Q35" s="27">
        <f t="shared" si="10"/>
        <v>2100</v>
      </c>
      <c r="R35" s="27">
        <f>Q35</f>
        <v>2100</v>
      </c>
      <c r="S35" s="30"/>
    </row>
    <row r="36" spans="1:19" ht="63.75" customHeight="1" x14ac:dyDescent="0.25">
      <c r="A36" s="29" t="s">
        <v>6</v>
      </c>
      <c r="B36" s="44" t="str">
        <f>"02358570204"</f>
        <v>02358570204</v>
      </c>
      <c r="C36" s="43" t="s">
        <v>53</v>
      </c>
      <c r="D36" s="44" t="s">
        <v>150</v>
      </c>
      <c r="E36" s="44" t="s">
        <v>404</v>
      </c>
      <c r="F36" s="47" t="s">
        <v>71</v>
      </c>
      <c r="G36" s="67">
        <v>43262</v>
      </c>
      <c r="H36" s="67">
        <v>43277</v>
      </c>
      <c r="I36" s="69" t="s">
        <v>396</v>
      </c>
      <c r="J36" s="31">
        <v>2500</v>
      </c>
      <c r="K36" s="27">
        <f>J36</f>
        <v>2500</v>
      </c>
      <c r="L36" s="27">
        <v>0</v>
      </c>
      <c r="M36" s="27">
        <f t="shared" si="9"/>
        <v>2500</v>
      </c>
      <c r="N36" s="27">
        <v>0</v>
      </c>
      <c r="O36" s="27">
        <f t="shared" si="11"/>
        <v>2500</v>
      </c>
      <c r="P36" s="27">
        <v>0</v>
      </c>
      <c r="Q36" s="27">
        <f t="shared" si="10"/>
        <v>2500</v>
      </c>
      <c r="R36" s="27">
        <f>Q36</f>
        <v>2500</v>
      </c>
      <c r="S36" s="30"/>
    </row>
    <row r="37" spans="1:19" ht="63.75" customHeight="1" x14ac:dyDescent="0.25">
      <c r="A37" s="29" t="s">
        <v>21</v>
      </c>
      <c r="B37" s="92" t="s">
        <v>51</v>
      </c>
      <c r="C37" s="43" t="s">
        <v>52</v>
      </c>
      <c r="D37" s="44" t="s">
        <v>150</v>
      </c>
      <c r="E37" s="44" t="s">
        <v>404</v>
      </c>
      <c r="F37" s="47" t="s">
        <v>71</v>
      </c>
      <c r="G37" s="67">
        <v>43207</v>
      </c>
      <c r="H37" s="67">
        <v>43305</v>
      </c>
      <c r="I37" s="69" t="s">
        <v>397</v>
      </c>
      <c r="J37" s="27">
        <v>20000</v>
      </c>
      <c r="K37" s="27">
        <f>J37</f>
        <v>20000</v>
      </c>
      <c r="L37" s="27">
        <v>0</v>
      </c>
      <c r="M37" s="27">
        <f t="shared" si="9"/>
        <v>20000</v>
      </c>
      <c r="N37" s="27">
        <v>0</v>
      </c>
      <c r="O37" s="27">
        <f t="shared" si="11"/>
        <v>20000</v>
      </c>
      <c r="P37" s="27">
        <v>0</v>
      </c>
      <c r="Q37" s="27">
        <f t="shared" si="10"/>
        <v>20000</v>
      </c>
      <c r="R37" s="27">
        <f>Q37</f>
        <v>20000</v>
      </c>
      <c r="S37" s="30"/>
    </row>
    <row r="38" spans="1:19" ht="63.75" customHeight="1" x14ac:dyDescent="0.25">
      <c r="A38" s="29" t="s">
        <v>46</v>
      </c>
      <c r="B38" s="92" t="s">
        <v>256</v>
      </c>
      <c r="C38" s="43" t="s">
        <v>47</v>
      </c>
      <c r="D38" s="44" t="s">
        <v>150</v>
      </c>
      <c r="E38" s="44" t="s">
        <v>404</v>
      </c>
      <c r="F38" s="47" t="s">
        <v>71</v>
      </c>
      <c r="G38" s="67">
        <v>43110</v>
      </c>
      <c r="H38" s="67">
        <v>43143</v>
      </c>
      <c r="I38" s="69" t="s">
        <v>398</v>
      </c>
      <c r="J38" s="27">
        <v>200</v>
      </c>
      <c r="K38" s="27">
        <f t="shared" ref="K38:K43" si="12">J38</f>
        <v>200</v>
      </c>
      <c r="L38" s="27">
        <v>0</v>
      </c>
      <c r="M38" s="27">
        <f t="shared" ref="M38:M43" si="13">K38+L38</f>
        <v>200</v>
      </c>
      <c r="N38" s="27">
        <v>0</v>
      </c>
      <c r="O38" s="27">
        <f t="shared" ref="O38:O43" si="14">M38+N38</f>
        <v>200</v>
      </c>
      <c r="P38" s="27">
        <v>0</v>
      </c>
      <c r="Q38" s="27">
        <f t="shared" ref="Q38:Q43" si="15">O38</f>
        <v>200</v>
      </c>
      <c r="R38" s="27">
        <f t="shared" ref="R38:R43" si="16">Q38</f>
        <v>200</v>
      </c>
      <c r="S38" s="30"/>
    </row>
    <row r="39" spans="1:19" ht="63.75" customHeight="1" x14ac:dyDescent="0.25">
      <c r="A39" s="29" t="s">
        <v>257</v>
      </c>
      <c r="B39" s="92" t="s">
        <v>258</v>
      </c>
      <c r="C39" s="43" t="s">
        <v>23</v>
      </c>
      <c r="D39" s="44" t="s">
        <v>150</v>
      </c>
      <c r="E39" s="44" t="s">
        <v>404</v>
      </c>
      <c r="F39" s="47" t="s">
        <v>71</v>
      </c>
      <c r="G39" s="67">
        <v>43186</v>
      </c>
      <c r="H39" s="67">
        <v>43279</v>
      </c>
      <c r="I39" s="69" t="s">
        <v>399</v>
      </c>
      <c r="J39" s="27">
        <v>4250</v>
      </c>
      <c r="K39" s="27">
        <f t="shared" si="12"/>
        <v>4250</v>
      </c>
      <c r="L39" s="27">
        <v>0</v>
      </c>
      <c r="M39" s="27">
        <f t="shared" si="13"/>
        <v>4250</v>
      </c>
      <c r="N39" s="27">
        <v>0</v>
      </c>
      <c r="O39" s="27">
        <f t="shared" si="14"/>
        <v>4250</v>
      </c>
      <c r="P39" s="27">
        <v>0</v>
      </c>
      <c r="Q39" s="27">
        <f t="shared" si="15"/>
        <v>4250</v>
      </c>
      <c r="R39" s="27">
        <v>0</v>
      </c>
      <c r="S39" s="30"/>
    </row>
    <row r="40" spans="1:19" ht="63.75" customHeight="1" x14ac:dyDescent="0.25">
      <c r="A40" s="29" t="s">
        <v>29</v>
      </c>
      <c r="B40" s="29"/>
      <c r="C40" s="43" t="s">
        <v>400</v>
      </c>
      <c r="D40" s="44" t="s">
        <v>150</v>
      </c>
      <c r="E40" s="44" t="s">
        <v>404</v>
      </c>
      <c r="F40" s="47" t="s">
        <v>71</v>
      </c>
      <c r="G40" s="67">
        <v>43185</v>
      </c>
      <c r="H40" s="67">
        <v>43188</v>
      </c>
      <c r="I40" s="69" t="s">
        <v>76</v>
      </c>
      <c r="J40" s="27">
        <f>1000-140</f>
        <v>860</v>
      </c>
      <c r="K40" s="27">
        <f t="shared" si="12"/>
        <v>860</v>
      </c>
      <c r="L40" s="27">
        <v>0</v>
      </c>
      <c r="M40" s="27">
        <f t="shared" si="13"/>
        <v>860</v>
      </c>
      <c r="N40" s="27">
        <v>0</v>
      </c>
      <c r="O40" s="27">
        <f t="shared" si="14"/>
        <v>860</v>
      </c>
      <c r="P40" s="27">
        <v>0</v>
      </c>
      <c r="Q40" s="27">
        <f t="shared" si="15"/>
        <v>860</v>
      </c>
      <c r="R40" s="27">
        <f t="shared" si="16"/>
        <v>860</v>
      </c>
      <c r="S40" s="30"/>
    </row>
    <row r="41" spans="1:19" ht="63.75" customHeight="1" x14ac:dyDescent="0.25">
      <c r="A41" s="29" t="s">
        <v>29</v>
      </c>
      <c r="B41" s="29"/>
      <c r="C41" s="43" t="s">
        <v>38</v>
      </c>
      <c r="D41" s="44" t="s">
        <v>150</v>
      </c>
      <c r="E41" s="44" t="s">
        <v>404</v>
      </c>
      <c r="F41" s="47" t="s">
        <v>71</v>
      </c>
      <c r="G41" s="67">
        <v>43270</v>
      </c>
      <c r="H41" s="67">
        <v>43301</v>
      </c>
      <c r="I41" s="69" t="s">
        <v>401</v>
      </c>
      <c r="J41" s="27">
        <v>23543.34</v>
      </c>
      <c r="K41" s="27">
        <f t="shared" si="12"/>
        <v>23543.34</v>
      </c>
      <c r="L41" s="27">
        <v>0</v>
      </c>
      <c r="M41" s="27">
        <f t="shared" si="13"/>
        <v>23543.34</v>
      </c>
      <c r="N41" s="27">
        <v>0</v>
      </c>
      <c r="O41" s="27">
        <f t="shared" si="14"/>
        <v>23543.34</v>
      </c>
      <c r="P41" s="27">
        <v>0</v>
      </c>
      <c r="Q41" s="27">
        <f t="shared" si="15"/>
        <v>23543.34</v>
      </c>
      <c r="R41" s="27">
        <f t="shared" si="16"/>
        <v>23543.34</v>
      </c>
      <c r="S41" s="30"/>
    </row>
    <row r="42" spans="1:19" ht="63.75" customHeight="1" x14ac:dyDescent="0.25">
      <c r="A42" s="29" t="s">
        <v>30</v>
      </c>
      <c r="B42" s="92" t="s">
        <v>41</v>
      </c>
      <c r="C42" s="43" t="s">
        <v>27</v>
      </c>
      <c r="D42" s="44" t="s">
        <v>150</v>
      </c>
      <c r="E42" s="44" t="s">
        <v>404</v>
      </c>
      <c r="F42" s="47" t="s">
        <v>71</v>
      </c>
      <c r="G42" s="67">
        <v>43208</v>
      </c>
      <c r="H42" s="67">
        <v>43320</v>
      </c>
      <c r="I42" s="69" t="s">
        <v>402</v>
      </c>
      <c r="J42" s="27">
        <v>36500</v>
      </c>
      <c r="K42" s="27">
        <f t="shared" si="12"/>
        <v>36500</v>
      </c>
      <c r="L42" s="27">
        <v>0</v>
      </c>
      <c r="M42" s="27">
        <f t="shared" si="13"/>
        <v>36500</v>
      </c>
      <c r="N42" s="27">
        <v>0</v>
      </c>
      <c r="O42" s="27">
        <f t="shared" si="14"/>
        <v>36500</v>
      </c>
      <c r="P42" s="27">
        <v>0</v>
      </c>
      <c r="Q42" s="27">
        <f t="shared" si="15"/>
        <v>36500</v>
      </c>
      <c r="R42" s="27">
        <f t="shared" si="16"/>
        <v>36500</v>
      </c>
      <c r="S42" s="30"/>
    </row>
    <row r="43" spans="1:19" ht="63.75" customHeight="1" x14ac:dyDescent="0.25">
      <c r="A43" s="29" t="s">
        <v>31</v>
      </c>
      <c r="B43" s="29"/>
      <c r="C43" s="43" t="s">
        <v>28</v>
      </c>
      <c r="D43" s="44" t="s">
        <v>150</v>
      </c>
      <c r="E43" s="44" t="s">
        <v>404</v>
      </c>
      <c r="F43" s="47" t="s">
        <v>71</v>
      </c>
      <c r="G43" s="67">
        <v>43209</v>
      </c>
      <c r="H43" s="67">
        <v>43340</v>
      </c>
      <c r="I43" s="69" t="s">
        <v>403</v>
      </c>
      <c r="J43" s="27">
        <v>1360</v>
      </c>
      <c r="K43" s="27">
        <f t="shared" si="12"/>
        <v>1360</v>
      </c>
      <c r="L43" s="27">
        <v>0</v>
      </c>
      <c r="M43" s="27">
        <f t="shared" si="13"/>
        <v>1360</v>
      </c>
      <c r="N43" s="27">
        <v>0</v>
      </c>
      <c r="O43" s="27">
        <f t="shared" si="14"/>
        <v>1360</v>
      </c>
      <c r="P43" s="27">
        <v>0</v>
      </c>
      <c r="Q43" s="27">
        <f t="shared" si="15"/>
        <v>1360</v>
      </c>
      <c r="R43" s="27">
        <f t="shared" si="16"/>
        <v>1360</v>
      </c>
      <c r="S43" s="30"/>
    </row>
    <row r="44" spans="1:19" ht="63.75" customHeight="1" x14ac:dyDescent="0.25">
      <c r="A44" s="36" t="s">
        <v>260</v>
      </c>
      <c r="B44" s="66" t="s">
        <v>206</v>
      </c>
      <c r="C44" s="55" t="s">
        <v>207</v>
      </c>
      <c r="D44" s="57" t="s">
        <v>259</v>
      </c>
      <c r="E44" s="60" t="str">
        <f t="shared" ref="E44:E51" si="17">A44</f>
        <v>ICBPI S.p.A.</v>
      </c>
      <c r="F44" s="36" t="s">
        <v>36</v>
      </c>
      <c r="G44" s="57" t="s">
        <v>60</v>
      </c>
      <c r="H44" s="57" t="s">
        <v>60</v>
      </c>
      <c r="I44" s="57" t="s">
        <v>202</v>
      </c>
      <c r="J44" s="58">
        <f>33*4</f>
        <v>132</v>
      </c>
      <c r="K44" s="58">
        <f t="shared" ref="K44:K56" si="18">J44</f>
        <v>132</v>
      </c>
      <c r="L44" s="38">
        <v>0</v>
      </c>
      <c r="M44" s="38">
        <f t="shared" ref="M44" si="19">K44+L44</f>
        <v>132</v>
      </c>
      <c r="N44" s="38">
        <v>0</v>
      </c>
      <c r="O44" s="38">
        <f t="shared" ref="O44:O49" si="20">M44</f>
        <v>132</v>
      </c>
      <c r="P44" s="38">
        <v>0</v>
      </c>
      <c r="Q44" s="38">
        <f t="shared" ref="Q44:Q49" si="21">O44</f>
        <v>132</v>
      </c>
      <c r="R44" s="38">
        <f t="shared" ref="R44" si="22">M44</f>
        <v>132</v>
      </c>
      <c r="S44" s="55" t="s">
        <v>263</v>
      </c>
    </row>
    <row r="45" spans="1:19" ht="63.75" customHeight="1" x14ac:dyDescent="0.25">
      <c r="A45" s="36" t="s">
        <v>262</v>
      </c>
      <c r="B45" s="66" t="s">
        <v>200</v>
      </c>
      <c r="C45" s="51" t="s">
        <v>201</v>
      </c>
      <c r="D45" s="57" t="s">
        <v>259</v>
      </c>
      <c r="E45" s="60" t="str">
        <f t="shared" si="17"/>
        <v>EDENRED ITALIA S.r.l.</v>
      </c>
      <c r="F45" s="36" t="s">
        <v>36</v>
      </c>
      <c r="G45" s="56">
        <v>37895</v>
      </c>
      <c r="H45" s="57" t="s">
        <v>202</v>
      </c>
      <c r="I45" s="57" t="s">
        <v>202</v>
      </c>
      <c r="J45" s="58">
        <v>9557</v>
      </c>
      <c r="K45" s="58">
        <f t="shared" si="18"/>
        <v>9557</v>
      </c>
      <c r="L45" s="38">
        <v>0</v>
      </c>
      <c r="M45" s="38">
        <f t="shared" ref="M45" si="23">K45+L45</f>
        <v>9557</v>
      </c>
      <c r="N45" s="38">
        <v>0</v>
      </c>
      <c r="O45" s="38">
        <f t="shared" si="20"/>
        <v>9557</v>
      </c>
      <c r="P45" s="38">
        <v>0</v>
      </c>
      <c r="Q45" s="38">
        <f t="shared" si="21"/>
        <v>9557</v>
      </c>
      <c r="R45" s="38">
        <f t="shared" ref="R45" si="24">M45</f>
        <v>9557</v>
      </c>
      <c r="S45" s="55" t="s">
        <v>263</v>
      </c>
    </row>
    <row r="46" spans="1:19" ht="63.75" customHeight="1" x14ac:dyDescent="0.25">
      <c r="A46" s="36" t="s">
        <v>159</v>
      </c>
      <c r="B46" s="66" t="s">
        <v>160</v>
      </c>
      <c r="C46" s="51" t="s">
        <v>161</v>
      </c>
      <c r="D46" s="57" t="s">
        <v>259</v>
      </c>
      <c r="E46" s="60" t="str">
        <f t="shared" si="17"/>
        <v>A2A ENERGIA S.p.A.</v>
      </c>
      <c r="F46" s="36" t="s">
        <v>36</v>
      </c>
      <c r="G46" s="52" t="s">
        <v>162</v>
      </c>
      <c r="H46" s="52" t="s">
        <v>100</v>
      </c>
      <c r="I46" s="52" t="s">
        <v>163</v>
      </c>
      <c r="J46" s="58">
        <v>111383.12</v>
      </c>
      <c r="K46" s="58">
        <f t="shared" si="18"/>
        <v>111383.12</v>
      </c>
      <c r="L46" s="38">
        <v>0</v>
      </c>
      <c r="M46" s="38">
        <f t="shared" ref="M46" si="25">K46+L46</f>
        <v>111383.12</v>
      </c>
      <c r="N46" s="38">
        <v>0</v>
      </c>
      <c r="O46" s="38">
        <f t="shared" si="20"/>
        <v>111383.12</v>
      </c>
      <c r="P46" s="38">
        <v>0</v>
      </c>
      <c r="Q46" s="38">
        <f t="shared" si="21"/>
        <v>111383.12</v>
      </c>
      <c r="R46" s="38">
        <f t="shared" ref="R46" si="26">M46</f>
        <v>111383.12</v>
      </c>
      <c r="S46" s="55" t="s">
        <v>263</v>
      </c>
    </row>
    <row r="47" spans="1:19" ht="63.75" customHeight="1" x14ac:dyDescent="0.25">
      <c r="A47" s="36" t="s">
        <v>153</v>
      </c>
      <c r="B47" s="66" t="s">
        <v>41</v>
      </c>
      <c r="C47" s="55" t="s">
        <v>154</v>
      </c>
      <c r="D47" s="57" t="s">
        <v>259</v>
      </c>
      <c r="E47" s="60" t="str">
        <f t="shared" si="17"/>
        <v>A2A CALORE E SERVIZI</v>
      </c>
      <c r="F47" s="36" t="s">
        <v>36</v>
      </c>
      <c r="G47" s="56">
        <v>37320</v>
      </c>
      <c r="H47" s="57" t="s">
        <v>60</v>
      </c>
      <c r="I47" s="57" t="s">
        <v>155</v>
      </c>
      <c r="J47" s="58">
        <v>82806.17</v>
      </c>
      <c r="K47" s="58">
        <f t="shared" si="18"/>
        <v>82806.17</v>
      </c>
      <c r="L47" s="38">
        <v>0</v>
      </c>
      <c r="M47" s="38">
        <f t="shared" ref="M47" si="27">K47+L47</f>
        <v>82806.17</v>
      </c>
      <c r="N47" s="38">
        <v>0</v>
      </c>
      <c r="O47" s="38">
        <f t="shared" si="20"/>
        <v>82806.17</v>
      </c>
      <c r="P47" s="38">
        <v>0</v>
      </c>
      <c r="Q47" s="38">
        <f t="shared" si="21"/>
        <v>82806.17</v>
      </c>
      <c r="R47" s="38">
        <f t="shared" ref="R47" si="28">M47</f>
        <v>82806.17</v>
      </c>
      <c r="S47" s="55" t="s">
        <v>263</v>
      </c>
    </row>
    <row r="48" spans="1:19" ht="63.75" customHeight="1" x14ac:dyDescent="0.25">
      <c r="A48" s="45" t="s">
        <v>156</v>
      </c>
      <c r="B48" s="46" t="s">
        <v>157</v>
      </c>
      <c r="C48" s="35" t="s">
        <v>158</v>
      </c>
      <c r="D48" s="57" t="s">
        <v>259</v>
      </c>
      <c r="E48" s="60" t="str">
        <f t="shared" si="17"/>
        <v>A2A CICLO IDRICO</v>
      </c>
      <c r="F48" s="36" t="s">
        <v>36</v>
      </c>
      <c r="G48" s="56">
        <v>37320</v>
      </c>
      <c r="H48" s="57" t="s">
        <v>60</v>
      </c>
      <c r="I48" s="57" t="s">
        <v>155</v>
      </c>
      <c r="J48" s="58">
        <v>32863.74</v>
      </c>
      <c r="K48" s="58">
        <f t="shared" si="18"/>
        <v>32863.74</v>
      </c>
      <c r="L48" s="38">
        <v>0</v>
      </c>
      <c r="M48" s="38">
        <f t="shared" ref="M48" si="29">K48+L48</f>
        <v>32863.74</v>
      </c>
      <c r="N48" s="38">
        <v>0</v>
      </c>
      <c r="O48" s="38">
        <f t="shared" si="20"/>
        <v>32863.74</v>
      </c>
      <c r="P48" s="38">
        <v>0</v>
      </c>
      <c r="Q48" s="38">
        <f t="shared" si="21"/>
        <v>32863.74</v>
      </c>
      <c r="R48" s="38">
        <f t="shared" ref="R48" si="30">M48</f>
        <v>32863.74</v>
      </c>
      <c r="S48" s="55" t="s">
        <v>263</v>
      </c>
    </row>
    <row r="49" spans="1:19" ht="63.75" customHeight="1" x14ac:dyDescent="0.25">
      <c r="A49" s="33" t="s">
        <v>98</v>
      </c>
      <c r="B49" s="83" t="s">
        <v>99</v>
      </c>
      <c r="C49" s="36" t="s">
        <v>164</v>
      </c>
      <c r="D49" s="57" t="s">
        <v>264</v>
      </c>
      <c r="E49" s="60" t="str">
        <f t="shared" si="17"/>
        <v>AGOSTINI DR. LUIGI</v>
      </c>
      <c r="F49" s="36" t="s">
        <v>36</v>
      </c>
      <c r="G49" s="60" t="s">
        <v>265</v>
      </c>
      <c r="H49" s="60" t="s">
        <v>266</v>
      </c>
      <c r="I49" s="60" t="s">
        <v>267</v>
      </c>
      <c r="J49" s="58">
        <v>15000</v>
      </c>
      <c r="K49" s="58">
        <f t="shared" si="18"/>
        <v>15000</v>
      </c>
      <c r="L49" s="2">
        <f>J49*0.05</f>
        <v>750</v>
      </c>
      <c r="M49" s="38">
        <f t="shared" ref="M49" si="31">K49+L49</f>
        <v>15750</v>
      </c>
      <c r="N49" s="38">
        <v>0</v>
      </c>
      <c r="O49" s="38">
        <f t="shared" si="20"/>
        <v>15750</v>
      </c>
      <c r="P49" s="38">
        <f>K49*0.2</f>
        <v>3000</v>
      </c>
      <c r="Q49" s="38">
        <f t="shared" si="21"/>
        <v>15750</v>
      </c>
      <c r="R49" s="38">
        <f t="shared" ref="R49" si="32">M49</f>
        <v>15750</v>
      </c>
      <c r="S49" s="55" t="s">
        <v>261</v>
      </c>
    </row>
    <row r="50" spans="1:19" ht="63.75" customHeight="1" x14ac:dyDescent="0.25">
      <c r="A50" s="3" t="s">
        <v>268</v>
      </c>
      <c r="B50" s="5" t="s">
        <v>275</v>
      </c>
      <c r="C50" s="3" t="s">
        <v>270</v>
      </c>
      <c r="D50" s="4" t="s">
        <v>269</v>
      </c>
      <c r="E50" s="4" t="str">
        <f t="shared" si="17"/>
        <v>ZEROUNO INFORMATICA S.r.l.</v>
      </c>
      <c r="F50" s="36" t="s">
        <v>36</v>
      </c>
      <c r="G50" s="4" t="s">
        <v>271</v>
      </c>
      <c r="H50" s="4" t="s">
        <v>272</v>
      </c>
      <c r="I50" s="84">
        <f>H50-G50</f>
        <v>365</v>
      </c>
      <c r="J50" s="58">
        <v>550</v>
      </c>
      <c r="K50" s="2">
        <f t="shared" si="18"/>
        <v>550</v>
      </c>
      <c r="L50" s="2">
        <v>0</v>
      </c>
      <c r="M50" s="38">
        <f t="shared" ref="M50" si="33">K50+L50</f>
        <v>550</v>
      </c>
      <c r="N50" s="38">
        <v>0</v>
      </c>
      <c r="O50" s="38">
        <f t="shared" ref="O50" si="34">M50</f>
        <v>550</v>
      </c>
      <c r="P50" s="38">
        <v>0</v>
      </c>
      <c r="Q50" s="38">
        <f t="shared" ref="Q50" si="35">O50</f>
        <v>550</v>
      </c>
      <c r="R50" s="38">
        <f t="shared" ref="R50" si="36">M50</f>
        <v>550</v>
      </c>
    </row>
    <row r="51" spans="1:19" ht="63.75" customHeight="1" x14ac:dyDescent="0.25">
      <c r="A51" s="61" t="s">
        <v>273</v>
      </c>
      <c r="B51" s="62" t="s">
        <v>173</v>
      </c>
      <c r="C51" s="36" t="s">
        <v>174</v>
      </c>
      <c r="D51" s="60" t="s">
        <v>264</v>
      </c>
      <c r="E51" s="4" t="str">
        <f t="shared" si="17"/>
        <v>BDO ITALIA S.p.A.</v>
      </c>
      <c r="F51" s="36" t="s">
        <v>175</v>
      </c>
      <c r="G51" s="60" t="s">
        <v>176</v>
      </c>
      <c r="H51" s="63" t="s">
        <v>177</v>
      </c>
      <c r="I51" s="60" t="s">
        <v>178</v>
      </c>
      <c r="J51" s="58">
        <v>10819</v>
      </c>
      <c r="K51" s="2">
        <f t="shared" si="18"/>
        <v>10819</v>
      </c>
      <c r="L51" s="2">
        <v>0</v>
      </c>
      <c r="M51" s="38">
        <f t="shared" ref="M51" si="37">K51+L51</f>
        <v>10819</v>
      </c>
      <c r="N51" s="38">
        <v>0</v>
      </c>
      <c r="O51" s="38">
        <f t="shared" ref="O51" si="38">M51</f>
        <v>10819</v>
      </c>
      <c r="P51" s="38">
        <v>0</v>
      </c>
      <c r="Q51" s="38">
        <f t="shared" ref="Q51" si="39">O51</f>
        <v>10819</v>
      </c>
      <c r="R51" s="38">
        <f t="shared" ref="R51" si="40">M51</f>
        <v>10819</v>
      </c>
      <c r="S51" s="55" t="s">
        <v>261</v>
      </c>
    </row>
    <row r="52" spans="1:19" ht="63.75" customHeight="1" x14ac:dyDescent="0.25">
      <c r="A52" s="36" t="s">
        <v>195</v>
      </c>
      <c r="B52" s="66" t="s">
        <v>196</v>
      </c>
      <c r="C52" s="55" t="s">
        <v>197</v>
      </c>
      <c r="D52" s="57" t="s">
        <v>259</v>
      </c>
      <c r="E52" s="60" t="str">
        <f t="shared" ref="E52:E70" si="41">A52</f>
        <v>DAP S.r.l.</v>
      </c>
      <c r="F52" s="36" t="s">
        <v>36</v>
      </c>
      <c r="G52" s="56">
        <v>42005</v>
      </c>
      <c r="H52" s="56" t="s">
        <v>155</v>
      </c>
      <c r="I52" s="57" t="s">
        <v>155</v>
      </c>
      <c r="J52" s="58">
        <f>1200+605.33</f>
        <v>1805.33</v>
      </c>
      <c r="K52" s="2">
        <f t="shared" si="18"/>
        <v>1805.33</v>
      </c>
      <c r="L52" s="2">
        <v>0</v>
      </c>
      <c r="M52" s="38">
        <f t="shared" ref="M52" si="42">K52+L52</f>
        <v>1805.33</v>
      </c>
      <c r="N52" s="38">
        <v>0</v>
      </c>
      <c r="O52" s="38">
        <f t="shared" ref="O52" si="43">M52</f>
        <v>1805.33</v>
      </c>
      <c r="P52" s="38">
        <v>0</v>
      </c>
      <c r="Q52" s="38">
        <f t="shared" ref="Q52" si="44">O52</f>
        <v>1805.33</v>
      </c>
      <c r="R52" s="38">
        <f t="shared" ref="R52" si="45">M52</f>
        <v>1805.33</v>
      </c>
      <c r="S52" s="55" t="s">
        <v>274</v>
      </c>
    </row>
    <row r="53" spans="1:19" ht="63.75" customHeight="1" x14ac:dyDescent="0.25">
      <c r="A53" s="13" t="s">
        <v>110</v>
      </c>
      <c r="B53" s="85" t="s">
        <v>276</v>
      </c>
      <c r="C53" s="9" t="s">
        <v>277</v>
      </c>
      <c r="D53" s="18" t="s">
        <v>264</v>
      </c>
      <c r="E53" s="18" t="str">
        <f t="shared" si="41"/>
        <v>GRINGIANI ING. ROBERTO</v>
      </c>
      <c r="F53" s="9" t="s">
        <v>36</v>
      </c>
      <c r="G53" s="18" t="s">
        <v>278</v>
      </c>
      <c r="H53" s="18" t="s">
        <v>278</v>
      </c>
      <c r="I53" s="18" t="s">
        <v>279</v>
      </c>
      <c r="J53" s="58">
        <v>1050</v>
      </c>
      <c r="K53" s="2">
        <v>1050</v>
      </c>
      <c r="L53" s="2">
        <f>K53*0.04</f>
        <v>42</v>
      </c>
      <c r="M53" s="38">
        <f>K53+L53</f>
        <v>1092</v>
      </c>
      <c r="N53" s="38">
        <v>0</v>
      </c>
      <c r="O53" s="38">
        <f>M53+N53</f>
        <v>1092</v>
      </c>
      <c r="P53" s="38">
        <v>0</v>
      </c>
      <c r="Q53" s="38">
        <f>O53-P53</f>
        <v>1092</v>
      </c>
      <c r="R53" s="38">
        <f>Q53</f>
        <v>1092</v>
      </c>
    </row>
    <row r="54" spans="1:19" ht="63.75" customHeight="1" x14ac:dyDescent="0.25">
      <c r="A54" s="61" t="s">
        <v>183</v>
      </c>
      <c r="B54" s="62" t="s">
        <v>184</v>
      </c>
      <c r="C54" s="36" t="s">
        <v>185</v>
      </c>
      <c r="D54" s="60" t="s">
        <v>269</v>
      </c>
      <c r="E54" s="18" t="str">
        <f t="shared" si="41"/>
        <v>CENPI SCRL</v>
      </c>
      <c r="F54" s="36" t="s">
        <v>36</v>
      </c>
      <c r="G54" s="60" t="s">
        <v>186</v>
      </c>
      <c r="H54" s="60" t="s">
        <v>186</v>
      </c>
      <c r="I54" s="36" t="s">
        <v>187</v>
      </c>
      <c r="J54" s="58">
        <v>770</v>
      </c>
      <c r="K54" s="38">
        <f>J54</f>
        <v>770</v>
      </c>
      <c r="L54" s="38">
        <v>0</v>
      </c>
      <c r="M54" s="38">
        <f t="shared" ref="M54:M56" si="46">K54+L54</f>
        <v>770</v>
      </c>
      <c r="N54" s="38">
        <v>0</v>
      </c>
      <c r="O54" s="38">
        <f>M54+N54</f>
        <v>770</v>
      </c>
      <c r="P54" s="38">
        <v>0</v>
      </c>
      <c r="Q54" s="38">
        <f>O54-P54</f>
        <v>770</v>
      </c>
      <c r="R54" s="38">
        <f t="shared" ref="R54:R56" si="47">M54</f>
        <v>770</v>
      </c>
      <c r="S54" s="55" t="s">
        <v>188</v>
      </c>
    </row>
    <row r="55" spans="1:19" ht="63.75" customHeight="1" x14ac:dyDescent="0.25">
      <c r="A55" s="36" t="s">
        <v>212</v>
      </c>
      <c r="B55" s="66" t="s">
        <v>213</v>
      </c>
      <c r="C55" s="51" t="s">
        <v>280</v>
      </c>
      <c r="D55" s="52" t="s">
        <v>269</v>
      </c>
      <c r="E55" s="18" t="str">
        <f t="shared" si="41"/>
        <v>NITOR SOC. COOP</v>
      </c>
      <c r="F55" s="36" t="s">
        <v>36</v>
      </c>
      <c r="G55" s="52" t="s">
        <v>81</v>
      </c>
      <c r="H55" s="52" t="s">
        <v>281</v>
      </c>
      <c r="I55" s="52" t="s">
        <v>11</v>
      </c>
      <c r="J55" s="27">
        <v>1260</v>
      </c>
      <c r="K55" s="38">
        <v>1179</v>
      </c>
      <c r="L55" s="38">
        <v>0</v>
      </c>
      <c r="M55" s="38">
        <f t="shared" si="46"/>
        <v>1179</v>
      </c>
      <c r="N55" s="38">
        <v>0</v>
      </c>
      <c r="O55" s="38">
        <f t="shared" ref="O55" si="48">M55+N55</f>
        <v>1179</v>
      </c>
      <c r="P55" s="38">
        <v>0</v>
      </c>
      <c r="Q55" s="38">
        <f t="shared" ref="Q55" si="49">O55-P55</f>
        <v>1179</v>
      </c>
      <c r="R55" s="38">
        <f t="shared" si="47"/>
        <v>1179</v>
      </c>
      <c r="S55" s="55" t="s">
        <v>282</v>
      </c>
    </row>
    <row r="56" spans="1:19" ht="63.75" customHeight="1" x14ac:dyDescent="0.25">
      <c r="A56" s="3" t="s">
        <v>268</v>
      </c>
      <c r="B56" s="5" t="s">
        <v>275</v>
      </c>
      <c r="C56" s="3" t="s">
        <v>283</v>
      </c>
      <c r="D56" s="4" t="s">
        <v>269</v>
      </c>
      <c r="E56" s="4" t="str">
        <f t="shared" si="41"/>
        <v>ZEROUNO INFORMATICA S.r.l.</v>
      </c>
      <c r="F56" s="36" t="s">
        <v>36</v>
      </c>
      <c r="G56" s="4" t="s">
        <v>284</v>
      </c>
      <c r="H56" s="4" t="s">
        <v>284</v>
      </c>
      <c r="I56" s="84" t="s">
        <v>10</v>
      </c>
      <c r="J56" s="58">
        <v>70</v>
      </c>
      <c r="K56" s="2">
        <f t="shared" si="18"/>
        <v>70</v>
      </c>
      <c r="L56" s="2">
        <v>0</v>
      </c>
      <c r="M56" s="38">
        <f t="shared" si="46"/>
        <v>70</v>
      </c>
      <c r="N56" s="38">
        <v>0</v>
      </c>
      <c r="O56" s="38">
        <f t="shared" ref="O56" si="50">M56</f>
        <v>70</v>
      </c>
      <c r="P56" s="38">
        <v>0</v>
      </c>
      <c r="Q56" s="38">
        <f t="shared" ref="Q56" si="51">O56</f>
        <v>70</v>
      </c>
      <c r="R56" s="38">
        <f t="shared" si="47"/>
        <v>70</v>
      </c>
    </row>
    <row r="57" spans="1:19" ht="63.75" customHeight="1" x14ac:dyDescent="0.25">
      <c r="A57" s="45" t="s">
        <v>216</v>
      </c>
      <c r="B57" s="46" t="s">
        <v>217</v>
      </c>
      <c r="C57" s="35" t="s">
        <v>219</v>
      </c>
      <c r="D57" s="37" t="s">
        <v>269</v>
      </c>
      <c r="E57" s="4" t="str">
        <f t="shared" si="41"/>
        <v>PROGETTO STUDIO S.r.l.</v>
      </c>
      <c r="F57" s="45" t="s">
        <v>220</v>
      </c>
      <c r="G57" s="37" t="s">
        <v>285</v>
      </c>
      <c r="H57" s="37" t="s">
        <v>60</v>
      </c>
      <c r="I57" s="37" t="s">
        <v>60</v>
      </c>
      <c r="J57" s="27">
        <v>4300</v>
      </c>
      <c r="K57" s="31">
        <v>4300</v>
      </c>
      <c r="L57" s="27">
        <v>0</v>
      </c>
      <c r="M57" s="27">
        <f>K57+L57</f>
        <v>4300</v>
      </c>
      <c r="N57" s="38">
        <v>0</v>
      </c>
      <c r="O57" s="38">
        <f t="shared" ref="O57:O59" si="52">M57+N57</f>
        <v>4300</v>
      </c>
      <c r="P57" s="38">
        <v>0</v>
      </c>
      <c r="Q57" s="38">
        <f t="shared" ref="Q57:Q59" si="53">O57-P57</f>
        <v>4300</v>
      </c>
      <c r="R57" s="27">
        <v>4300</v>
      </c>
      <c r="S57" s="43"/>
    </row>
    <row r="58" spans="1:19" ht="63.75" customHeight="1" x14ac:dyDescent="0.25">
      <c r="A58" s="29" t="s">
        <v>221</v>
      </c>
      <c r="B58" s="48" t="s">
        <v>222</v>
      </c>
      <c r="C58" s="35" t="s">
        <v>223</v>
      </c>
      <c r="D58" s="37" t="s">
        <v>269</v>
      </c>
      <c r="E58" s="4" t="str">
        <f t="shared" si="41"/>
        <v>SMAO S.r.l.</v>
      </c>
      <c r="F58" s="45" t="s">
        <v>36</v>
      </c>
      <c r="G58" s="37" t="s">
        <v>224</v>
      </c>
      <c r="H58" s="37" t="str">
        <f>G58</f>
        <v>03/08/2017</v>
      </c>
      <c r="I58" s="37" t="s">
        <v>225</v>
      </c>
      <c r="J58" s="27">
        <v>117.5</v>
      </c>
      <c r="K58" s="27">
        <f>40+77.5</f>
        <v>117.5</v>
      </c>
      <c r="L58" s="27">
        <v>0</v>
      </c>
      <c r="M58" s="27">
        <f>K58+L58</f>
        <v>117.5</v>
      </c>
      <c r="N58" s="38">
        <v>0</v>
      </c>
      <c r="O58" s="38">
        <f t="shared" si="52"/>
        <v>117.5</v>
      </c>
      <c r="P58" s="38">
        <v>0</v>
      </c>
      <c r="Q58" s="38">
        <f t="shared" si="53"/>
        <v>117.5</v>
      </c>
      <c r="R58" s="27">
        <v>117.5</v>
      </c>
      <c r="S58" s="45"/>
    </row>
    <row r="59" spans="1:19" ht="63.75" customHeight="1" x14ac:dyDescent="0.25">
      <c r="A59" s="61" t="s">
        <v>214</v>
      </c>
      <c r="B59" s="62" t="s">
        <v>215</v>
      </c>
      <c r="C59" s="36" t="s">
        <v>286</v>
      </c>
      <c r="D59" s="60" t="s">
        <v>264</v>
      </c>
      <c r="E59" s="4" t="str">
        <f t="shared" si="41"/>
        <v xml:space="preserve">PENTA TEAM S.r.l. </v>
      </c>
      <c r="F59" s="36" t="s">
        <v>36</v>
      </c>
      <c r="G59" s="52" t="s">
        <v>287</v>
      </c>
      <c r="H59" s="52" t="s">
        <v>60</v>
      </c>
      <c r="I59" s="60" t="s">
        <v>60</v>
      </c>
      <c r="J59" s="27">
        <v>350</v>
      </c>
      <c r="K59" s="58">
        <v>350</v>
      </c>
      <c r="L59" s="38">
        <v>0</v>
      </c>
      <c r="M59" s="38">
        <f t="shared" ref="M59" si="54">K59+L59</f>
        <v>350</v>
      </c>
      <c r="N59" s="38">
        <v>0</v>
      </c>
      <c r="O59" s="38">
        <f t="shared" si="52"/>
        <v>350</v>
      </c>
      <c r="P59" s="38">
        <v>0</v>
      </c>
      <c r="Q59" s="38">
        <f t="shared" si="53"/>
        <v>350</v>
      </c>
      <c r="R59" s="38">
        <f t="shared" ref="R59" si="55">M59</f>
        <v>350</v>
      </c>
      <c r="S59" s="55"/>
    </row>
    <row r="60" spans="1:19" ht="63.75" customHeight="1" x14ac:dyDescent="0.25">
      <c r="A60" s="61" t="s">
        <v>289</v>
      </c>
      <c r="B60" s="5" t="s">
        <v>288</v>
      </c>
      <c r="C60" s="11" t="s">
        <v>290</v>
      </c>
      <c r="D60" s="19" t="s">
        <v>259</v>
      </c>
      <c r="E60" s="19" t="str">
        <f t="shared" si="41"/>
        <v>WIND TRE S.p.A.</v>
      </c>
      <c r="F60" s="3" t="s">
        <v>36</v>
      </c>
      <c r="G60" s="42">
        <v>43158</v>
      </c>
      <c r="H60" s="41" t="s">
        <v>155</v>
      </c>
      <c r="I60" s="32" t="s">
        <v>155</v>
      </c>
      <c r="J60" s="58">
        <v>1750.56</v>
      </c>
      <c r="K60" s="38">
        <f t="shared" ref="K60:K70" si="56">J60</f>
        <v>1750.56</v>
      </c>
      <c r="L60" s="2">
        <v>0</v>
      </c>
      <c r="M60" s="38">
        <f t="shared" ref="M60:M72" si="57">K60+L60</f>
        <v>1750.56</v>
      </c>
      <c r="N60" s="38">
        <v>0</v>
      </c>
      <c r="O60" s="38">
        <f t="shared" ref="O60:O74" si="58">M60+N60</f>
        <v>1750.56</v>
      </c>
      <c r="P60" s="38">
        <v>0</v>
      </c>
      <c r="Q60" s="38">
        <f t="shared" ref="Q60:Q62" si="59">O60-P60</f>
        <v>1750.56</v>
      </c>
      <c r="R60" s="38">
        <f t="shared" ref="R60:R70" si="60">Q60</f>
        <v>1750.56</v>
      </c>
      <c r="S60" s="11" t="s">
        <v>274</v>
      </c>
    </row>
    <row r="61" spans="1:19" ht="63.75" customHeight="1" x14ac:dyDescent="0.25">
      <c r="A61" s="45" t="s">
        <v>216</v>
      </c>
      <c r="B61" s="46" t="s">
        <v>217</v>
      </c>
      <c r="C61" s="35" t="s">
        <v>291</v>
      </c>
      <c r="D61" s="37" t="s">
        <v>269</v>
      </c>
      <c r="E61" s="4" t="str">
        <f t="shared" ref="E61" si="61">A61</f>
        <v>PROGETTO STUDIO S.r.l.</v>
      </c>
      <c r="F61" s="45" t="s">
        <v>36</v>
      </c>
      <c r="G61" s="37" t="s">
        <v>218</v>
      </c>
      <c r="H61" s="37" t="s">
        <v>155</v>
      </c>
      <c r="I61" s="37" t="s">
        <v>155</v>
      </c>
      <c r="J61" s="27">
        <v>30</v>
      </c>
      <c r="K61" s="31">
        <v>30</v>
      </c>
      <c r="L61" s="27">
        <v>0</v>
      </c>
      <c r="M61" s="27">
        <f>K61+L61</f>
        <v>30</v>
      </c>
      <c r="N61" s="38">
        <v>0</v>
      </c>
      <c r="O61" s="38">
        <f t="shared" si="58"/>
        <v>30</v>
      </c>
      <c r="P61" s="38">
        <v>0</v>
      </c>
      <c r="Q61" s="38">
        <f t="shared" si="59"/>
        <v>30</v>
      </c>
      <c r="R61" s="27">
        <v>30</v>
      </c>
      <c r="S61" s="43" t="s">
        <v>292</v>
      </c>
    </row>
    <row r="62" spans="1:19" ht="63.75" customHeight="1" x14ac:dyDescent="0.25">
      <c r="A62" s="22" t="s">
        <v>293</v>
      </c>
      <c r="B62" s="54" t="s">
        <v>294</v>
      </c>
      <c r="C62" s="26" t="s">
        <v>382</v>
      </c>
      <c r="D62" s="21" t="s">
        <v>269</v>
      </c>
      <c r="E62" s="19" t="str">
        <f t="shared" si="41"/>
        <v>ENGINEERING S.p.A.</v>
      </c>
      <c r="F62" s="9" t="s">
        <v>36</v>
      </c>
      <c r="G62" s="21" t="s">
        <v>295</v>
      </c>
      <c r="H62" s="21" t="s">
        <v>187</v>
      </c>
      <c r="I62" s="21" t="s">
        <v>187</v>
      </c>
      <c r="J62" s="58">
        <v>500</v>
      </c>
      <c r="K62" s="38">
        <f t="shared" si="56"/>
        <v>500</v>
      </c>
      <c r="L62" s="2">
        <v>0</v>
      </c>
      <c r="M62" s="38">
        <f t="shared" si="57"/>
        <v>500</v>
      </c>
      <c r="N62" s="38">
        <v>0</v>
      </c>
      <c r="O62" s="38">
        <f t="shared" si="58"/>
        <v>500</v>
      </c>
      <c r="P62" s="38">
        <v>0</v>
      </c>
      <c r="Q62" s="38">
        <f t="shared" si="59"/>
        <v>500</v>
      </c>
      <c r="R62" s="38">
        <f t="shared" si="60"/>
        <v>500</v>
      </c>
    </row>
    <row r="63" spans="1:19" ht="63.75" customHeight="1" x14ac:dyDescent="0.25">
      <c r="A63" s="29" t="s">
        <v>16</v>
      </c>
      <c r="B63" s="48" t="s">
        <v>39</v>
      </c>
      <c r="C63" s="45" t="s">
        <v>296</v>
      </c>
      <c r="D63" s="59" t="s">
        <v>269</v>
      </c>
      <c r="E63" s="19" t="str">
        <f t="shared" si="41"/>
        <v>VERDUCCI ARCH. PAOLA</v>
      </c>
      <c r="F63" s="45" t="s">
        <v>36</v>
      </c>
      <c r="G63" s="47" t="s">
        <v>297</v>
      </c>
      <c r="H63" s="21" t="s">
        <v>187</v>
      </c>
      <c r="I63" s="21" t="s">
        <v>187</v>
      </c>
      <c r="J63" s="58">
        <v>210</v>
      </c>
      <c r="K63" s="38">
        <f t="shared" si="56"/>
        <v>210</v>
      </c>
      <c r="L63" s="2">
        <v>8.4</v>
      </c>
      <c r="M63" s="38">
        <f t="shared" ref="M63:M64" si="62">K63+L63</f>
        <v>218.4</v>
      </c>
      <c r="N63" s="38">
        <v>0</v>
      </c>
      <c r="O63" s="38">
        <f t="shared" ref="O63:O68" si="63">M63+N63</f>
        <v>218.4</v>
      </c>
      <c r="P63" s="38">
        <v>42</v>
      </c>
      <c r="Q63" s="38">
        <f>O63</f>
        <v>218.4</v>
      </c>
      <c r="R63" s="38">
        <f t="shared" si="60"/>
        <v>218.4</v>
      </c>
      <c r="S63" s="55" t="s">
        <v>148</v>
      </c>
    </row>
    <row r="64" spans="1:19" ht="63.75" customHeight="1" x14ac:dyDescent="0.25">
      <c r="A64" s="74" t="s">
        <v>226</v>
      </c>
      <c r="B64" s="62" t="s">
        <v>227</v>
      </c>
      <c r="C64" s="11" t="s">
        <v>300</v>
      </c>
      <c r="D64" s="60" t="s">
        <v>264</v>
      </c>
      <c r="E64" s="19" t="str">
        <f t="shared" si="41"/>
        <v>STUDIO COSSU E ASSOCIATI</v>
      </c>
      <c r="F64" s="36" t="s">
        <v>36</v>
      </c>
      <c r="G64" s="60" t="s">
        <v>298</v>
      </c>
      <c r="H64" s="60" t="s">
        <v>155</v>
      </c>
      <c r="I64" s="60" t="s">
        <v>155</v>
      </c>
      <c r="J64" s="27">
        <v>44101.23</v>
      </c>
      <c r="K64" s="38">
        <v>44101.23</v>
      </c>
      <c r="L64" s="38">
        <v>0</v>
      </c>
      <c r="M64" s="38">
        <f t="shared" si="62"/>
        <v>44101.23</v>
      </c>
      <c r="N64" s="38">
        <v>0</v>
      </c>
      <c r="O64" s="38">
        <f t="shared" si="63"/>
        <v>44101.23</v>
      </c>
      <c r="P64" s="38">
        <v>0</v>
      </c>
      <c r="Q64" s="38">
        <f t="shared" ref="Q64:Q68" si="64">O64-P64</f>
        <v>44101.23</v>
      </c>
      <c r="R64" s="38">
        <f t="shared" ref="R64:R68" si="65">M64</f>
        <v>44101.23</v>
      </c>
      <c r="S64" s="11" t="s">
        <v>299</v>
      </c>
    </row>
    <row r="65" spans="1:19" ht="63.75" customHeight="1" x14ac:dyDescent="0.25">
      <c r="A65" s="55" t="s">
        <v>301</v>
      </c>
      <c r="B65" s="34" t="s">
        <v>113</v>
      </c>
      <c r="C65" s="35" t="s">
        <v>302</v>
      </c>
      <c r="D65" s="37" t="s">
        <v>269</v>
      </c>
      <c r="E65" s="19" t="str">
        <f t="shared" si="41"/>
        <v>TTE TERMO TECNICA ELETTRONICA S.r.l.</v>
      </c>
      <c r="F65" s="45" t="s">
        <v>36</v>
      </c>
      <c r="G65" s="37" t="s">
        <v>303</v>
      </c>
      <c r="H65" s="37" t="s">
        <v>304</v>
      </c>
      <c r="I65" s="37" t="s">
        <v>12</v>
      </c>
      <c r="J65" s="27">
        <v>10800</v>
      </c>
      <c r="K65" s="27">
        <v>0</v>
      </c>
      <c r="L65" s="27">
        <v>0</v>
      </c>
      <c r="M65" s="27">
        <v>10800</v>
      </c>
      <c r="N65" s="38">
        <v>0</v>
      </c>
      <c r="O65" s="38">
        <f t="shared" si="63"/>
        <v>10800</v>
      </c>
      <c r="P65" s="38">
        <f t="shared" ref="P65" si="66">K65*0.2</f>
        <v>0</v>
      </c>
      <c r="Q65" s="38">
        <f t="shared" si="64"/>
        <v>10800</v>
      </c>
      <c r="R65" s="27">
        <f t="shared" si="65"/>
        <v>10800</v>
      </c>
    </row>
    <row r="66" spans="1:19" s="33" customFormat="1" ht="73.150000000000006" customHeight="1" x14ac:dyDescent="0.25">
      <c r="A66" s="33" t="s">
        <v>126</v>
      </c>
      <c r="B66" s="66" t="s">
        <v>127</v>
      </c>
      <c r="C66" s="88" t="s">
        <v>305</v>
      </c>
      <c r="D66" s="57" t="s">
        <v>269</v>
      </c>
      <c r="E66" s="57" t="str">
        <f t="shared" si="41"/>
        <v>SISTRAL SRL</v>
      </c>
      <c r="F66" s="45" t="s">
        <v>472</v>
      </c>
      <c r="G66" s="67">
        <v>43157</v>
      </c>
      <c r="H66" s="67">
        <v>43202</v>
      </c>
      <c r="I66" s="69" t="s">
        <v>476</v>
      </c>
      <c r="J66" s="27">
        <v>9000</v>
      </c>
      <c r="K66" s="38">
        <v>9000</v>
      </c>
      <c r="L66" s="33">
        <v>0</v>
      </c>
      <c r="M66" s="40">
        <f>K66</f>
        <v>9000</v>
      </c>
      <c r="N66" s="38">
        <v>0</v>
      </c>
      <c r="O66" s="38">
        <f t="shared" si="63"/>
        <v>9000</v>
      </c>
      <c r="P66" s="38">
        <v>0</v>
      </c>
      <c r="Q66" s="38">
        <f t="shared" si="64"/>
        <v>9000</v>
      </c>
      <c r="R66" s="40">
        <f t="shared" si="65"/>
        <v>9000</v>
      </c>
      <c r="S66" s="55"/>
    </row>
    <row r="67" spans="1:19" s="33" customFormat="1" ht="73.150000000000006" customHeight="1" x14ac:dyDescent="0.25">
      <c r="A67" s="33" t="s">
        <v>126</v>
      </c>
      <c r="B67" s="66" t="s">
        <v>127</v>
      </c>
      <c r="C67" s="88" t="s">
        <v>305</v>
      </c>
      <c r="D67" s="57" t="s">
        <v>269</v>
      </c>
      <c r="E67" s="57" t="str">
        <f t="shared" ref="E67" si="67">A67</f>
        <v>SISTRAL SRL</v>
      </c>
      <c r="F67" s="45" t="s">
        <v>472</v>
      </c>
      <c r="G67" s="67">
        <v>43234</v>
      </c>
      <c r="H67" s="67">
        <v>43245</v>
      </c>
      <c r="I67" s="69" t="s">
        <v>477</v>
      </c>
      <c r="J67" s="27">
        <v>9000</v>
      </c>
      <c r="K67" s="38">
        <v>9000</v>
      </c>
      <c r="L67" s="33">
        <v>0</v>
      </c>
      <c r="M67" s="40"/>
      <c r="N67" s="38"/>
      <c r="O67" s="38"/>
      <c r="P67" s="38"/>
      <c r="Q67" s="38"/>
      <c r="R67" s="40"/>
      <c r="S67" s="55"/>
    </row>
    <row r="68" spans="1:19" s="33" customFormat="1" ht="63.75" customHeight="1" x14ac:dyDescent="0.25">
      <c r="A68" s="61" t="s">
        <v>232</v>
      </c>
      <c r="B68" s="62" t="s">
        <v>233</v>
      </c>
      <c r="C68" s="36" t="s">
        <v>306</v>
      </c>
      <c r="D68" s="60" t="s">
        <v>264</v>
      </c>
      <c r="E68" s="57" t="str">
        <f t="shared" si="41"/>
        <v>STUDIO VIOLA-RIGOSA ASSOCIATI</v>
      </c>
      <c r="F68" s="36" t="s">
        <v>36</v>
      </c>
      <c r="G68" s="60" t="s">
        <v>234</v>
      </c>
      <c r="H68" s="60" t="s">
        <v>60</v>
      </c>
      <c r="I68" s="60" t="s">
        <v>155</v>
      </c>
      <c r="J68" s="27">
        <v>0</v>
      </c>
      <c r="K68" s="38">
        <v>3646.2</v>
      </c>
      <c r="L68" s="38">
        <v>0</v>
      </c>
      <c r="M68" s="38">
        <f t="shared" ref="M68" si="68">K68+L68</f>
        <v>3646.2</v>
      </c>
      <c r="N68" s="38">
        <v>0</v>
      </c>
      <c r="O68" s="38">
        <f t="shared" si="63"/>
        <v>3646.2</v>
      </c>
      <c r="P68" s="38">
        <v>0</v>
      </c>
      <c r="Q68" s="38">
        <f t="shared" si="64"/>
        <v>3646.2</v>
      </c>
      <c r="R68" s="38">
        <f t="shared" si="65"/>
        <v>3646.2</v>
      </c>
      <c r="S68" s="55" t="s">
        <v>299</v>
      </c>
    </row>
    <row r="69" spans="1:19" s="33" customFormat="1" ht="80.45" customHeight="1" x14ac:dyDescent="0.25">
      <c r="A69" s="33" t="s">
        <v>126</v>
      </c>
      <c r="B69" s="66" t="s">
        <v>127</v>
      </c>
      <c r="C69" s="88" t="s">
        <v>307</v>
      </c>
      <c r="D69" s="57" t="s">
        <v>269</v>
      </c>
      <c r="E69" s="57" t="str">
        <f t="shared" ref="E69" si="69">A69</f>
        <v>SISTRAL SRL</v>
      </c>
      <c r="F69" s="45" t="s">
        <v>472</v>
      </c>
      <c r="G69" s="67">
        <v>43272</v>
      </c>
      <c r="H69" s="67">
        <v>43383</v>
      </c>
      <c r="I69" s="69" t="s">
        <v>473</v>
      </c>
      <c r="J69" s="27">
        <v>100000</v>
      </c>
      <c r="K69" s="38">
        <v>100000</v>
      </c>
      <c r="L69" s="33">
        <v>0</v>
      </c>
      <c r="M69" s="40">
        <f>K69</f>
        <v>100000</v>
      </c>
      <c r="N69" s="38">
        <v>0</v>
      </c>
      <c r="O69" s="38">
        <f t="shared" ref="O69" si="70">M69+N69</f>
        <v>100000</v>
      </c>
      <c r="P69" s="38">
        <v>0</v>
      </c>
      <c r="Q69" s="38">
        <f t="shared" ref="Q69" si="71">O69-P69</f>
        <v>100000</v>
      </c>
      <c r="R69" s="40">
        <f t="shared" ref="R69" si="72">M69</f>
        <v>100000</v>
      </c>
      <c r="S69" s="55"/>
    </row>
    <row r="70" spans="1:19" ht="63.75" customHeight="1" x14ac:dyDescent="0.25">
      <c r="A70" s="13" t="s">
        <v>308</v>
      </c>
      <c r="B70" s="54" t="s">
        <v>309</v>
      </c>
      <c r="C70" s="9" t="s">
        <v>310</v>
      </c>
      <c r="D70" s="18" t="s">
        <v>269</v>
      </c>
      <c r="E70" s="19" t="str">
        <f t="shared" si="41"/>
        <v>ELETTROSYSTEM DI MARCHETTI &amp; MICHELETTI SNC</v>
      </c>
      <c r="F70" s="45" t="s">
        <v>472</v>
      </c>
      <c r="G70" s="67">
        <v>43234</v>
      </c>
      <c r="H70" s="67">
        <v>43245</v>
      </c>
      <c r="I70" s="69" t="s">
        <v>477</v>
      </c>
      <c r="J70" s="58">
        <v>11300</v>
      </c>
      <c r="K70" s="38">
        <f t="shared" si="56"/>
        <v>11300</v>
      </c>
      <c r="L70" s="2">
        <v>0</v>
      </c>
      <c r="M70" s="38">
        <f t="shared" si="57"/>
        <v>11300</v>
      </c>
      <c r="N70" s="38">
        <v>0</v>
      </c>
      <c r="O70" s="38">
        <f t="shared" si="58"/>
        <v>11300</v>
      </c>
      <c r="P70" s="38">
        <v>0</v>
      </c>
      <c r="Q70" s="38">
        <f t="shared" ref="Q70" si="73">O70</f>
        <v>11300</v>
      </c>
      <c r="R70" s="38">
        <f t="shared" si="60"/>
        <v>11300</v>
      </c>
    </row>
    <row r="71" spans="1:19" ht="63.75" customHeight="1" x14ac:dyDescent="0.25">
      <c r="A71" s="22" t="s">
        <v>214</v>
      </c>
      <c r="B71" s="62" t="s">
        <v>215</v>
      </c>
      <c r="C71" s="89" t="s">
        <v>311</v>
      </c>
      <c r="D71" s="60" t="s">
        <v>264</v>
      </c>
      <c r="E71" s="4" t="str">
        <f t="shared" ref="E71:E73" si="74">A71</f>
        <v xml:space="preserve">PENTA TEAM S.r.l. </v>
      </c>
      <c r="F71" s="36" t="s">
        <v>36</v>
      </c>
      <c r="G71" s="52" t="s">
        <v>312</v>
      </c>
      <c r="H71" s="52" t="s">
        <v>60</v>
      </c>
      <c r="I71" s="60" t="s">
        <v>60</v>
      </c>
      <c r="J71" s="27">
        <v>1495.45</v>
      </c>
      <c r="K71" s="58">
        <f>J71</f>
        <v>1495.45</v>
      </c>
      <c r="L71" s="38">
        <v>0</v>
      </c>
      <c r="M71" s="38">
        <f t="shared" si="57"/>
        <v>1495.45</v>
      </c>
      <c r="N71" s="38">
        <v>0</v>
      </c>
      <c r="O71" s="38">
        <f t="shared" si="58"/>
        <v>1495.45</v>
      </c>
      <c r="P71" s="38">
        <v>0</v>
      </c>
      <c r="Q71" s="38">
        <f t="shared" ref="Q71:Q74" si="75">O71-P71</f>
        <v>1495.45</v>
      </c>
      <c r="R71" s="38">
        <f t="shared" ref="R71:R74" si="76">M71</f>
        <v>1495.45</v>
      </c>
    </row>
    <row r="72" spans="1:19" ht="63.75" customHeight="1" x14ac:dyDescent="0.25">
      <c r="A72" s="36" t="s">
        <v>168</v>
      </c>
      <c r="B72" s="34" t="s">
        <v>127</v>
      </c>
      <c r="C72" s="36" t="s">
        <v>169</v>
      </c>
      <c r="D72" s="60" t="s">
        <v>259</v>
      </c>
      <c r="E72" s="4" t="str">
        <f t="shared" si="74"/>
        <v>BASILICO S.r.l.</v>
      </c>
      <c r="F72" s="36" t="s">
        <v>36</v>
      </c>
      <c r="G72" s="60" t="s">
        <v>170</v>
      </c>
      <c r="H72" s="60" t="s">
        <v>60</v>
      </c>
      <c r="I72" s="60" t="s">
        <v>171</v>
      </c>
      <c r="J72" s="60" t="s">
        <v>313</v>
      </c>
      <c r="K72" s="38">
        <v>300</v>
      </c>
      <c r="L72" s="38">
        <v>0</v>
      </c>
      <c r="M72" s="38">
        <f t="shared" si="57"/>
        <v>300</v>
      </c>
      <c r="N72" s="38">
        <v>0</v>
      </c>
      <c r="O72" s="38">
        <f t="shared" si="58"/>
        <v>300</v>
      </c>
      <c r="P72" s="38">
        <v>0</v>
      </c>
      <c r="Q72" s="38">
        <f t="shared" si="75"/>
        <v>300</v>
      </c>
      <c r="R72" s="38">
        <f t="shared" si="76"/>
        <v>300</v>
      </c>
      <c r="S72" s="55" t="s">
        <v>172</v>
      </c>
    </row>
    <row r="73" spans="1:19" ht="63.75" customHeight="1" x14ac:dyDescent="0.25">
      <c r="A73" s="55" t="s">
        <v>301</v>
      </c>
      <c r="B73" s="34" t="s">
        <v>113</v>
      </c>
      <c r="C73" s="90" t="s">
        <v>314</v>
      </c>
      <c r="D73" s="37" t="s">
        <v>269</v>
      </c>
      <c r="E73" s="19" t="str">
        <f t="shared" si="74"/>
        <v>TTE TERMO TECNICA ELETTRONICA S.r.l.</v>
      </c>
      <c r="F73" s="45" t="s">
        <v>36</v>
      </c>
      <c r="G73" s="37" t="s">
        <v>315</v>
      </c>
      <c r="H73" s="37" t="s">
        <v>304</v>
      </c>
      <c r="I73" s="37" t="s">
        <v>12</v>
      </c>
      <c r="J73" s="27">
        <v>4000</v>
      </c>
      <c r="K73" s="27">
        <v>4000</v>
      </c>
      <c r="L73" s="27">
        <v>0</v>
      </c>
      <c r="M73" s="27">
        <v>10800</v>
      </c>
      <c r="N73" s="38">
        <v>0</v>
      </c>
      <c r="O73" s="38">
        <f t="shared" si="58"/>
        <v>10800</v>
      </c>
      <c r="P73" s="38">
        <v>0</v>
      </c>
      <c r="Q73" s="38">
        <f t="shared" si="75"/>
        <v>10800</v>
      </c>
      <c r="R73" s="27">
        <f t="shared" si="76"/>
        <v>10800</v>
      </c>
    </row>
    <row r="74" spans="1:19" ht="63.75" customHeight="1" x14ac:dyDescent="0.25">
      <c r="A74" s="50" t="s">
        <v>111</v>
      </c>
      <c r="B74" s="59" t="str">
        <f>"01898570989"</f>
        <v>01898570989</v>
      </c>
      <c r="C74" s="35" t="s">
        <v>316</v>
      </c>
      <c r="D74" s="37" t="s">
        <v>269</v>
      </c>
      <c r="E74" s="19" t="str">
        <f t="shared" ref="E74" si="77">A74</f>
        <v>IMPRESA EDILE LAZZARONI MARIO</v>
      </c>
      <c r="F74" s="45" t="s">
        <v>36</v>
      </c>
      <c r="G74" s="37" t="s">
        <v>317</v>
      </c>
      <c r="H74" s="46" t="s">
        <v>60</v>
      </c>
      <c r="I74" s="47" t="s">
        <v>279</v>
      </c>
      <c r="J74" s="27">
        <v>1350</v>
      </c>
      <c r="K74" s="27">
        <v>1350</v>
      </c>
      <c r="L74" s="27">
        <v>0</v>
      </c>
      <c r="M74" s="27">
        <f t="shared" ref="M74" si="78">K74+L74</f>
        <v>1350</v>
      </c>
      <c r="N74" s="38">
        <v>0</v>
      </c>
      <c r="O74" s="38">
        <f t="shared" si="58"/>
        <v>1350</v>
      </c>
      <c r="P74" s="38">
        <v>0</v>
      </c>
      <c r="Q74" s="38">
        <f t="shared" si="75"/>
        <v>1350</v>
      </c>
      <c r="R74" s="27">
        <f t="shared" si="76"/>
        <v>1350</v>
      </c>
      <c r="S74" s="36"/>
    </row>
    <row r="75" spans="1:19" ht="63.75" customHeight="1" x14ac:dyDescent="0.25">
      <c r="A75" s="36" t="s">
        <v>168</v>
      </c>
      <c r="B75" s="34" t="s">
        <v>127</v>
      </c>
      <c r="C75" s="36" t="s">
        <v>318</v>
      </c>
      <c r="D75" s="60" t="s">
        <v>259</v>
      </c>
      <c r="E75" s="4" t="str">
        <f t="shared" ref="E75:E78" si="79">A75</f>
        <v>BASILICO S.r.l.</v>
      </c>
      <c r="F75" s="36" t="s">
        <v>36</v>
      </c>
      <c r="G75" s="60" t="s">
        <v>319</v>
      </c>
      <c r="H75" s="60" t="s">
        <v>60</v>
      </c>
      <c r="I75" s="60" t="s">
        <v>321</v>
      </c>
      <c r="J75" s="27">
        <v>1006.56</v>
      </c>
      <c r="K75" s="38">
        <f>J75</f>
        <v>1006.56</v>
      </c>
      <c r="L75" s="38">
        <v>0</v>
      </c>
      <c r="M75" s="38">
        <f t="shared" ref="M75" si="80">K75+L75</f>
        <v>1006.56</v>
      </c>
      <c r="N75" s="38">
        <v>0</v>
      </c>
      <c r="O75" s="38">
        <f t="shared" ref="O75" si="81">M75+N75</f>
        <v>1006.56</v>
      </c>
      <c r="P75" s="38">
        <v>0</v>
      </c>
      <c r="Q75" s="38">
        <f t="shared" ref="Q75" si="82">O75-P75</f>
        <v>1006.56</v>
      </c>
      <c r="R75" s="38">
        <f t="shared" ref="R75" si="83">M75</f>
        <v>1006.56</v>
      </c>
      <c r="S75" s="55" t="s">
        <v>320</v>
      </c>
    </row>
    <row r="76" spans="1:19" s="33" customFormat="1" ht="63.75" customHeight="1" x14ac:dyDescent="0.25">
      <c r="A76" s="36" t="s">
        <v>322</v>
      </c>
      <c r="B76" s="34" t="s">
        <v>323</v>
      </c>
      <c r="C76" s="36" t="s">
        <v>324</v>
      </c>
      <c r="D76" s="60" t="s">
        <v>269</v>
      </c>
      <c r="E76" s="60" t="str">
        <f t="shared" si="79"/>
        <v>MARCO LAZZARONI</v>
      </c>
      <c r="F76" s="36" t="s">
        <v>36</v>
      </c>
      <c r="G76" s="60" t="s">
        <v>54</v>
      </c>
      <c r="H76" s="60" t="s">
        <v>474</v>
      </c>
      <c r="I76" s="60" t="s">
        <v>475</v>
      </c>
      <c r="J76" s="27">
        <v>900</v>
      </c>
      <c r="K76" s="38">
        <f t="shared" ref="K76:K95" si="84">J76</f>
        <v>900</v>
      </c>
      <c r="L76" s="38">
        <v>0</v>
      </c>
      <c r="M76" s="38">
        <f t="shared" ref="M76:M78" si="85">K76+L76</f>
        <v>900</v>
      </c>
      <c r="N76" s="38">
        <v>0</v>
      </c>
      <c r="O76" s="38">
        <f t="shared" ref="O76:O78" si="86">M76+N76</f>
        <v>900</v>
      </c>
      <c r="P76" s="38">
        <v>0</v>
      </c>
      <c r="Q76" s="38">
        <f t="shared" ref="Q76" si="87">O76-P76</f>
        <v>900</v>
      </c>
      <c r="R76" s="38">
        <f t="shared" ref="R76:R78" si="88">M76</f>
        <v>900</v>
      </c>
      <c r="S76" s="55"/>
    </row>
    <row r="77" spans="1:19" ht="63.75" customHeight="1" x14ac:dyDescent="0.25">
      <c r="A77" s="33" t="s">
        <v>228</v>
      </c>
      <c r="B77" s="34" t="s">
        <v>229</v>
      </c>
      <c r="C77" s="36" t="s">
        <v>326</v>
      </c>
      <c r="D77" s="60" t="s">
        <v>325</v>
      </c>
      <c r="E77" s="4" t="str">
        <f t="shared" si="79"/>
        <v>STUDIO LEGALE Onofri</v>
      </c>
      <c r="F77" s="36" t="s">
        <v>36</v>
      </c>
      <c r="G77" s="60" t="s">
        <v>60</v>
      </c>
      <c r="H77" s="60" t="s">
        <v>60</v>
      </c>
      <c r="I77" s="60" t="s">
        <v>60</v>
      </c>
      <c r="J77" s="27">
        <v>8500</v>
      </c>
      <c r="K77" s="27">
        <v>8500</v>
      </c>
      <c r="L77" s="27">
        <v>240</v>
      </c>
      <c r="M77" s="38">
        <f t="shared" si="85"/>
        <v>8740</v>
      </c>
      <c r="N77" s="38">
        <f t="shared" ref="N77" si="89">M77*0.22</f>
        <v>1922.8</v>
      </c>
      <c r="O77" s="38">
        <f t="shared" si="86"/>
        <v>10662.8</v>
      </c>
      <c r="P77" s="38">
        <f t="shared" ref="P77" si="90">K77*0.2</f>
        <v>1700</v>
      </c>
      <c r="Q77" s="38">
        <v>10662.8</v>
      </c>
      <c r="R77" s="38">
        <f>Q77</f>
        <v>10662.8</v>
      </c>
      <c r="S77" s="55" t="s">
        <v>327</v>
      </c>
    </row>
    <row r="78" spans="1:19" ht="63.75" customHeight="1" x14ac:dyDescent="0.25">
      <c r="A78" s="22" t="s">
        <v>214</v>
      </c>
      <c r="B78" s="62" t="s">
        <v>215</v>
      </c>
      <c r="C78" s="89" t="s">
        <v>328</v>
      </c>
      <c r="D78" s="60" t="s">
        <v>269</v>
      </c>
      <c r="E78" s="4" t="str">
        <f t="shared" si="79"/>
        <v xml:space="preserve">PENTA TEAM S.r.l. </v>
      </c>
      <c r="F78" s="36" t="s">
        <v>36</v>
      </c>
      <c r="G78" s="52" t="s">
        <v>312</v>
      </c>
      <c r="H78" s="52" t="s">
        <v>312</v>
      </c>
      <c r="I78" s="60" t="s">
        <v>10</v>
      </c>
      <c r="J78" s="27">
        <v>330.05</v>
      </c>
      <c r="K78" s="58">
        <f>J78</f>
        <v>330.05</v>
      </c>
      <c r="L78" s="38">
        <v>0</v>
      </c>
      <c r="M78" s="38">
        <f t="shared" si="85"/>
        <v>330.05</v>
      </c>
      <c r="N78" s="38">
        <v>0</v>
      </c>
      <c r="O78" s="38">
        <f t="shared" si="86"/>
        <v>330.05</v>
      </c>
      <c r="P78" s="38">
        <v>0</v>
      </c>
      <c r="Q78" s="38">
        <f t="shared" ref="Q78" si="91">O78-P78</f>
        <v>330.05</v>
      </c>
      <c r="R78" s="38">
        <f t="shared" si="88"/>
        <v>330.05</v>
      </c>
    </row>
    <row r="79" spans="1:19" ht="63.75" customHeight="1" x14ac:dyDescent="0.25">
      <c r="A79" t="s">
        <v>329</v>
      </c>
      <c r="B79" s="5" t="s">
        <v>330</v>
      </c>
      <c r="C79" s="26" t="s">
        <v>331</v>
      </c>
      <c r="D79" s="21" t="s">
        <v>269</v>
      </c>
      <c r="E79" s="4" t="str">
        <f t="shared" ref="E79:E80" si="92">A79</f>
        <v>MICHELETTI FRANCESCO SNC</v>
      </c>
      <c r="F79" s="36" t="s">
        <v>36</v>
      </c>
      <c r="G79" s="52" t="s">
        <v>208</v>
      </c>
      <c r="H79" s="52" t="s">
        <v>208</v>
      </c>
      <c r="I79" s="60" t="s">
        <v>10</v>
      </c>
      <c r="J79" s="27">
        <v>180</v>
      </c>
      <c r="K79" s="58">
        <v>170</v>
      </c>
      <c r="L79" s="38">
        <v>0</v>
      </c>
      <c r="M79" s="38">
        <f t="shared" ref="M79:M80" si="93">K79+L79</f>
        <v>170</v>
      </c>
      <c r="N79" s="38">
        <v>0</v>
      </c>
      <c r="O79" s="38">
        <f t="shared" ref="O79:O80" si="94">M79+N79</f>
        <v>170</v>
      </c>
      <c r="P79" s="38">
        <v>0</v>
      </c>
      <c r="Q79" s="38">
        <f t="shared" ref="Q79:Q80" si="95">O79-P79</f>
        <v>170</v>
      </c>
      <c r="R79" s="38">
        <f t="shared" ref="R79:R80" si="96">M79</f>
        <v>170</v>
      </c>
    </row>
    <row r="80" spans="1:19" ht="63.75" customHeight="1" x14ac:dyDescent="0.25">
      <c r="A80" s="36" t="s">
        <v>203</v>
      </c>
      <c r="B80" s="66" t="s">
        <v>204</v>
      </c>
      <c r="C80" s="36" t="s">
        <v>205</v>
      </c>
      <c r="D80" s="60" t="s">
        <v>269</v>
      </c>
      <c r="E80" s="4" t="str">
        <f t="shared" si="92"/>
        <v>EFFEGI DI FANTONI SNC</v>
      </c>
      <c r="F80" s="36" t="s">
        <v>36</v>
      </c>
      <c r="G80" s="60" t="s">
        <v>332</v>
      </c>
      <c r="H80" s="60" t="s">
        <v>60</v>
      </c>
      <c r="I80" s="60" t="s">
        <v>60</v>
      </c>
      <c r="J80" s="27">
        <v>93.89</v>
      </c>
      <c r="K80" s="58">
        <f>J80</f>
        <v>93.89</v>
      </c>
      <c r="L80" s="38">
        <v>0</v>
      </c>
      <c r="M80" s="38">
        <f t="shared" si="93"/>
        <v>93.89</v>
      </c>
      <c r="N80" s="38">
        <v>0</v>
      </c>
      <c r="O80" s="38">
        <f t="shared" si="94"/>
        <v>93.89</v>
      </c>
      <c r="P80" s="38">
        <v>0</v>
      </c>
      <c r="Q80" s="38">
        <f t="shared" si="95"/>
        <v>93.89</v>
      </c>
      <c r="R80" s="38">
        <f t="shared" si="96"/>
        <v>93.89</v>
      </c>
      <c r="S80" s="55"/>
    </row>
    <row r="81" spans="1:19" ht="63.75" customHeight="1" x14ac:dyDescent="0.25">
      <c r="A81" s="22" t="s">
        <v>333</v>
      </c>
      <c r="B81" s="54" t="s">
        <v>334</v>
      </c>
      <c r="C81" s="26" t="s">
        <v>335</v>
      </c>
      <c r="D81" s="21" t="s">
        <v>269</v>
      </c>
      <c r="E81" s="4" t="str">
        <f t="shared" ref="E81:E83" si="97">A81</f>
        <v>S.I.M.A.T. S.r.l.</v>
      </c>
      <c r="F81" s="36" t="s">
        <v>36</v>
      </c>
      <c r="G81" s="60" t="s">
        <v>336</v>
      </c>
      <c r="H81" s="60" t="s">
        <v>240</v>
      </c>
      <c r="I81" s="60" t="s">
        <v>395</v>
      </c>
      <c r="J81" s="27">
        <v>800</v>
      </c>
      <c r="K81" s="38">
        <f t="shared" si="84"/>
        <v>800</v>
      </c>
      <c r="L81" s="38">
        <v>0</v>
      </c>
      <c r="M81" s="38">
        <f t="shared" ref="M81:M95" si="98">K81+L81</f>
        <v>800</v>
      </c>
      <c r="N81" s="38">
        <v>0</v>
      </c>
      <c r="O81" s="38">
        <f t="shared" ref="O81:O95" si="99">M81+N81</f>
        <v>800</v>
      </c>
      <c r="P81" s="38">
        <v>0</v>
      </c>
      <c r="Q81" s="38">
        <f t="shared" ref="Q81:Q95" si="100">O81</f>
        <v>800</v>
      </c>
      <c r="R81" s="38">
        <f t="shared" ref="R81:R84" si="101">M81</f>
        <v>800</v>
      </c>
    </row>
    <row r="82" spans="1:19" ht="63.75" customHeight="1" x14ac:dyDescent="0.25">
      <c r="A82" t="s">
        <v>329</v>
      </c>
      <c r="B82" s="5" t="s">
        <v>330</v>
      </c>
      <c r="C82" s="26" t="s">
        <v>337</v>
      </c>
      <c r="D82" s="21" t="s">
        <v>269</v>
      </c>
      <c r="E82" s="4" t="str">
        <f t="shared" si="97"/>
        <v>MICHELETTI FRANCESCO SNC</v>
      </c>
      <c r="F82" s="36" t="s">
        <v>36</v>
      </c>
      <c r="G82" s="52" t="s">
        <v>338</v>
      </c>
      <c r="H82" s="52" t="s">
        <v>60</v>
      </c>
      <c r="I82" s="60" t="s">
        <v>10</v>
      </c>
      <c r="J82" s="27">
        <v>85</v>
      </c>
      <c r="K82" s="58">
        <v>85</v>
      </c>
      <c r="L82" s="38">
        <v>0</v>
      </c>
      <c r="M82" s="38">
        <f t="shared" si="98"/>
        <v>85</v>
      </c>
      <c r="N82" s="38">
        <v>0</v>
      </c>
      <c r="O82" s="38">
        <f t="shared" si="99"/>
        <v>85</v>
      </c>
      <c r="P82" s="38">
        <v>0</v>
      </c>
      <c r="Q82" s="38">
        <f t="shared" ref="Q82:Q84" si="102">O82-P82</f>
        <v>85</v>
      </c>
      <c r="R82" s="38">
        <f t="shared" si="101"/>
        <v>85</v>
      </c>
    </row>
    <row r="83" spans="1:19" ht="63.75" customHeight="1" x14ac:dyDescent="0.25">
      <c r="A83" s="36" t="s">
        <v>209</v>
      </c>
      <c r="B83" s="66" t="s">
        <v>210</v>
      </c>
      <c r="C83" s="55" t="s">
        <v>339</v>
      </c>
      <c r="D83" s="60" t="s">
        <v>259</v>
      </c>
      <c r="E83" s="4" t="str">
        <f t="shared" si="97"/>
        <v>INTRED S.p.A.</v>
      </c>
      <c r="F83" s="36" t="s">
        <v>36</v>
      </c>
      <c r="G83" s="56">
        <v>42033</v>
      </c>
      <c r="H83" s="56">
        <v>43465</v>
      </c>
      <c r="I83" s="57" t="s">
        <v>211</v>
      </c>
      <c r="J83" s="27">
        <f>141.47+25.09</f>
        <v>166.56</v>
      </c>
      <c r="K83" s="27">
        <f>141.47+25.09</f>
        <v>166.56</v>
      </c>
      <c r="L83" s="38">
        <v>0</v>
      </c>
      <c r="M83" s="38">
        <f t="shared" si="98"/>
        <v>166.56</v>
      </c>
      <c r="N83" s="38">
        <v>0</v>
      </c>
      <c r="O83" s="38">
        <f t="shared" si="99"/>
        <v>166.56</v>
      </c>
      <c r="P83" s="38">
        <v>0</v>
      </c>
      <c r="Q83" s="38">
        <f t="shared" si="102"/>
        <v>166.56</v>
      </c>
      <c r="R83" s="38">
        <f t="shared" si="101"/>
        <v>166.56</v>
      </c>
      <c r="S83" s="55" t="s">
        <v>366</v>
      </c>
    </row>
    <row r="84" spans="1:19" ht="63.75" customHeight="1" x14ac:dyDescent="0.25">
      <c r="A84" s="36" t="s">
        <v>216</v>
      </c>
      <c r="B84" s="66" t="s">
        <v>217</v>
      </c>
      <c r="C84" s="51" t="s">
        <v>340</v>
      </c>
      <c r="D84" s="60" t="s">
        <v>259</v>
      </c>
      <c r="E84" s="4" t="str">
        <f t="shared" ref="E84:E86" si="103">A84</f>
        <v>PROGETTO STUDIO S.r.l.</v>
      </c>
      <c r="F84" s="36" t="s">
        <v>36</v>
      </c>
      <c r="G84" s="52" t="s">
        <v>341</v>
      </c>
      <c r="H84" s="72" t="s">
        <v>342</v>
      </c>
      <c r="I84" s="52" t="s">
        <v>171</v>
      </c>
      <c r="J84" s="27">
        <v>150</v>
      </c>
      <c r="K84" s="58">
        <v>150</v>
      </c>
      <c r="L84" s="38">
        <v>0</v>
      </c>
      <c r="M84" s="38">
        <f>K84+L84</f>
        <v>150</v>
      </c>
      <c r="N84" s="38">
        <v>0</v>
      </c>
      <c r="O84" s="38">
        <f t="shared" si="99"/>
        <v>150</v>
      </c>
      <c r="P84" s="38">
        <v>0</v>
      </c>
      <c r="Q84" s="38">
        <f t="shared" si="102"/>
        <v>150</v>
      </c>
      <c r="R84" s="38">
        <f t="shared" si="101"/>
        <v>150</v>
      </c>
      <c r="S84" s="55"/>
    </row>
    <row r="85" spans="1:19" ht="63.75" customHeight="1" x14ac:dyDescent="0.25">
      <c r="A85" s="22" t="s">
        <v>343</v>
      </c>
      <c r="B85" s="91" t="s">
        <v>344</v>
      </c>
      <c r="C85" s="9" t="s">
        <v>345</v>
      </c>
      <c r="D85" s="21" t="s">
        <v>269</v>
      </c>
      <c r="E85" s="4" t="str">
        <f t="shared" si="103"/>
        <v>BIESSE S.r.l.</v>
      </c>
      <c r="F85" s="36" t="s">
        <v>36</v>
      </c>
      <c r="G85" s="52" t="s">
        <v>346</v>
      </c>
      <c r="H85" s="52" t="s">
        <v>347</v>
      </c>
      <c r="I85" s="60" t="s">
        <v>348</v>
      </c>
      <c r="J85" s="27">
        <v>520</v>
      </c>
      <c r="K85" s="58">
        <v>520</v>
      </c>
      <c r="L85" s="38">
        <v>0</v>
      </c>
      <c r="M85" s="38">
        <f t="shared" ref="M85:M86" si="104">K85+L85</f>
        <v>520</v>
      </c>
      <c r="N85" s="38">
        <v>0</v>
      </c>
      <c r="O85" s="38">
        <f t="shared" ref="O85:O91" si="105">M85+N85</f>
        <v>520</v>
      </c>
      <c r="P85" s="38">
        <v>0</v>
      </c>
      <c r="Q85" s="38">
        <f t="shared" ref="Q85" si="106">O85-P85</f>
        <v>520</v>
      </c>
      <c r="R85" s="38">
        <f t="shared" ref="R85" si="107">M85</f>
        <v>520</v>
      </c>
    </row>
    <row r="86" spans="1:19" s="33" customFormat="1" ht="63.75" customHeight="1" x14ac:dyDescent="0.25">
      <c r="A86" s="68" t="s">
        <v>117</v>
      </c>
      <c r="B86" s="59" t="s">
        <v>118</v>
      </c>
      <c r="C86" s="55" t="s">
        <v>349</v>
      </c>
      <c r="D86" s="57" t="s">
        <v>269</v>
      </c>
      <c r="E86" s="60" t="str">
        <f t="shared" si="103"/>
        <v>MANFREDI ING. RICCARDO</v>
      </c>
      <c r="F86" s="36" t="s">
        <v>36</v>
      </c>
      <c r="G86" s="71">
        <v>43273</v>
      </c>
      <c r="H86" s="64">
        <v>43383</v>
      </c>
      <c r="I86" s="60" t="s">
        <v>471</v>
      </c>
      <c r="J86" s="27">
        <v>3000</v>
      </c>
      <c r="K86" s="38">
        <v>3000</v>
      </c>
      <c r="L86" s="38">
        <f>K86*0.04</f>
        <v>120</v>
      </c>
      <c r="M86" s="40">
        <f t="shared" si="104"/>
        <v>3120</v>
      </c>
      <c r="N86" s="38">
        <f t="shared" ref="N86:N88" si="108">M86*0.22</f>
        <v>686.4</v>
      </c>
      <c r="O86" s="38">
        <f t="shared" si="105"/>
        <v>3806.4</v>
      </c>
      <c r="P86" s="38">
        <f t="shared" ref="P86" si="109">K86*0.2</f>
        <v>600</v>
      </c>
      <c r="Q86" s="38">
        <f>O86</f>
        <v>3806.4</v>
      </c>
      <c r="R86" s="38">
        <f>Q86</f>
        <v>3806.4</v>
      </c>
      <c r="S86" s="55" t="s">
        <v>350</v>
      </c>
    </row>
    <row r="87" spans="1:19" s="33" customFormat="1" ht="63.75" customHeight="1" x14ac:dyDescent="0.25">
      <c r="A87" s="33" t="s">
        <v>131</v>
      </c>
      <c r="B87" s="73" t="s">
        <v>132</v>
      </c>
      <c r="C87" s="55" t="s">
        <v>351</v>
      </c>
      <c r="D87" s="57" t="s">
        <v>269</v>
      </c>
      <c r="E87" s="60" t="str">
        <f t="shared" ref="E87" si="110">A87</f>
        <v>STEP S.r.l.</v>
      </c>
      <c r="F87" s="36" t="s">
        <v>36</v>
      </c>
      <c r="G87" s="56">
        <v>42543</v>
      </c>
      <c r="H87" s="64">
        <v>43383</v>
      </c>
      <c r="I87" s="60" t="s">
        <v>471</v>
      </c>
      <c r="J87" s="27">
        <v>2500</v>
      </c>
      <c r="K87" s="38">
        <v>2500</v>
      </c>
      <c r="L87" s="33">
        <v>0</v>
      </c>
      <c r="M87" s="40">
        <f>K87</f>
        <v>2500</v>
      </c>
      <c r="N87" s="38">
        <f t="shared" si="108"/>
        <v>550</v>
      </c>
      <c r="O87" s="38">
        <f t="shared" si="105"/>
        <v>3050</v>
      </c>
      <c r="P87" s="38">
        <v>0</v>
      </c>
      <c r="Q87" s="38">
        <f t="shared" ref="Q87" si="111">O87-P87</f>
        <v>3050</v>
      </c>
      <c r="R87" s="38">
        <f>Q87</f>
        <v>3050</v>
      </c>
      <c r="S87" s="55" t="s">
        <v>352</v>
      </c>
    </row>
    <row r="88" spans="1:19" s="33" customFormat="1" ht="63.75" customHeight="1" x14ac:dyDescent="0.25">
      <c r="A88" s="68" t="s">
        <v>5</v>
      </c>
      <c r="B88" s="59" t="str">
        <f>"03344740174"</f>
        <v>03344740174</v>
      </c>
      <c r="C88" s="55" t="s">
        <v>134</v>
      </c>
      <c r="D88" s="57" t="s">
        <v>269</v>
      </c>
      <c r="E88" s="60" t="str">
        <f t="shared" ref="E88:E89" si="112">A88</f>
        <v>SANTI IVAN GEOMETRA</v>
      </c>
      <c r="F88" s="36" t="s">
        <v>36</v>
      </c>
      <c r="G88" s="56">
        <v>43273</v>
      </c>
      <c r="H88" s="64">
        <v>43383</v>
      </c>
      <c r="I88" s="60" t="s">
        <v>471</v>
      </c>
      <c r="J88" s="27">
        <v>1600</v>
      </c>
      <c r="K88" s="38">
        <v>1600</v>
      </c>
      <c r="L88" s="40">
        <f>K88*0.05</f>
        <v>80</v>
      </c>
      <c r="M88" s="40">
        <f>K88+L88</f>
        <v>1680</v>
      </c>
      <c r="N88" s="38">
        <f t="shared" si="108"/>
        <v>369.6</v>
      </c>
      <c r="O88" s="38">
        <f t="shared" si="105"/>
        <v>2049.6</v>
      </c>
      <c r="P88" s="38">
        <f t="shared" ref="P88" si="113">K88*0.2</f>
        <v>320</v>
      </c>
      <c r="Q88" s="38">
        <f>O88</f>
        <v>2049.6</v>
      </c>
      <c r="R88" s="38">
        <f t="shared" ref="R88" si="114">Q88</f>
        <v>2049.6</v>
      </c>
      <c r="S88" s="55" t="s">
        <v>352</v>
      </c>
    </row>
    <row r="89" spans="1:19" ht="63.75" customHeight="1" x14ac:dyDescent="0.25">
      <c r="A89" s="61" t="s">
        <v>214</v>
      </c>
      <c r="B89" s="62" t="s">
        <v>215</v>
      </c>
      <c r="C89" s="36" t="s">
        <v>355</v>
      </c>
      <c r="D89" s="60" t="s">
        <v>264</v>
      </c>
      <c r="E89" s="4" t="str">
        <f t="shared" si="112"/>
        <v xml:space="preserve">PENTA TEAM S.r.l. </v>
      </c>
      <c r="F89" s="36" t="s">
        <v>36</v>
      </c>
      <c r="G89" s="52" t="s">
        <v>353</v>
      </c>
      <c r="H89" s="52" t="s">
        <v>354</v>
      </c>
      <c r="I89" s="60" t="s">
        <v>279</v>
      </c>
      <c r="J89" s="27">
        <v>316</v>
      </c>
      <c r="K89" s="58">
        <v>316</v>
      </c>
      <c r="L89" s="38">
        <v>0</v>
      </c>
      <c r="M89" s="38">
        <f t="shared" ref="M89:M91" si="115">K89+L89</f>
        <v>316</v>
      </c>
      <c r="N89" s="38">
        <v>0</v>
      </c>
      <c r="O89" s="38">
        <f t="shared" si="105"/>
        <v>316</v>
      </c>
      <c r="P89" s="38">
        <v>0</v>
      </c>
      <c r="Q89" s="38">
        <f t="shared" ref="Q89" si="116">O89-P89</f>
        <v>316</v>
      </c>
      <c r="R89" s="38">
        <f t="shared" ref="R89" si="117">M89</f>
        <v>316</v>
      </c>
      <c r="S89" s="55" t="s">
        <v>356</v>
      </c>
    </row>
    <row r="90" spans="1:19" ht="63.75" customHeight="1" x14ac:dyDescent="0.25">
      <c r="A90" s="61" t="s">
        <v>189</v>
      </c>
      <c r="B90" s="62" t="s">
        <v>190</v>
      </c>
      <c r="C90" s="36" t="s">
        <v>358</v>
      </c>
      <c r="D90" s="60" t="s">
        <v>264</v>
      </c>
      <c r="E90" s="4" t="str">
        <f t="shared" ref="E90" si="118">A90</f>
        <v>CIOCCHI DR.SSA SIMONETTA</v>
      </c>
      <c r="F90" s="36" t="s">
        <v>191</v>
      </c>
      <c r="G90" s="60" t="s">
        <v>192</v>
      </c>
      <c r="H90" s="60" t="s">
        <v>357</v>
      </c>
      <c r="I90" s="60" t="s">
        <v>193</v>
      </c>
      <c r="J90" s="27">
        <v>4000</v>
      </c>
      <c r="K90" s="38">
        <v>4000</v>
      </c>
      <c r="L90" s="38">
        <v>160</v>
      </c>
      <c r="M90" s="38">
        <f t="shared" si="115"/>
        <v>4160</v>
      </c>
      <c r="N90" s="38">
        <f t="shared" ref="N90:N91" si="119">M90*0.22</f>
        <v>915.2</v>
      </c>
      <c r="O90" s="38">
        <f t="shared" si="105"/>
        <v>5075.2</v>
      </c>
      <c r="P90" s="38">
        <f t="shared" ref="P90:P91" si="120">K90*0.2</f>
        <v>800</v>
      </c>
      <c r="Q90" s="38">
        <f>O90</f>
        <v>5075.2</v>
      </c>
      <c r="R90" s="38">
        <f>Q90</f>
        <v>5075.2</v>
      </c>
      <c r="S90" s="55" t="s">
        <v>359</v>
      </c>
    </row>
    <row r="91" spans="1:19" ht="63.75" customHeight="1" x14ac:dyDescent="0.25">
      <c r="A91" s="61" t="s">
        <v>198</v>
      </c>
      <c r="B91" s="62" t="s">
        <v>199</v>
      </c>
      <c r="C91" s="36" t="s">
        <v>358</v>
      </c>
      <c r="D91" s="60" t="s">
        <v>264</v>
      </c>
      <c r="E91" s="4" t="str">
        <f t="shared" ref="E91:E97" si="121">A91</f>
        <v>DE TAVONATTI DR. MICHELE</v>
      </c>
      <c r="F91" s="36" t="s">
        <v>191</v>
      </c>
      <c r="G91" s="60" t="s">
        <v>192</v>
      </c>
      <c r="H91" s="60" t="s">
        <v>357</v>
      </c>
      <c r="I91" s="60" t="s">
        <v>193</v>
      </c>
      <c r="J91" s="27">
        <v>6000</v>
      </c>
      <c r="K91" s="38">
        <v>6000</v>
      </c>
      <c r="L91" s="38">
        <v>240</v>
      </c>
      <c r="M91" s="38">
        <f t="shared" si="115"/>
        <v>6240</v>
      </c>
      <c r="N91" s="38">
        <f t="shared" si="119"/>
        <v>1372.8</v>
      </c>
      <c r="O91" s="38">
        <f t="shared" si="105"/>
        <v>7612.8</v>
      </c>
      <c r="P91" s="38">
        <f t="shared" si="120"/>
        <v>1200</v>
      </c>
      <c r="Q91" s="38">
        <f>O91</f>
        <v>7612.8</v>
      </c>
      <c r="R91" s="38">
        <f>Q91</f>
        <v>7612.8</v>
      </c>
      <c r="S91" s="55" t="s">
        <v>359</v>
      </c>
    </row>
    <row r="92" spans="1:19" ht="63.75" customHeight="1" x14ac:dyDescent="0.25">
      <c r="A92" s="61" t="s">
        <v>360</v>
      </c>
      <c r="B92" s="62" t="s">
        <v>361</v>
      </c>
      <c r="C92" s="36" t="s">
        <v>362</v>
      </c>
      <c r="D92" s="60" t="s">
        <v>269</v>
      </c>
      <c r="E92" s="4" t="str">
        <f t="shared" si="121"/>
        <v>DRIADE BROKER S.a.s</v>
      </c>
      <c r="F92" s="36" t="s">
        <v>194</v>
      </c>
      <c r="G92" s="52" t="s">
        <v>363</v>
      </c>
      <c r="H92" s="52" t="s">
        <v>100</v>
      </c>
      <c r="I92" s="52" t="s">
        <v>171</v>
      </c>
      <c r="J92" s="27">
        <v>36867.49</v>
      </c>
      <c r="K92" s="38">
        <v>36867.49</v>
      </c>
      <c r="L92" s="38">
        <v>0</v>
      </c>
      <c r="M92" s="38">
        <f t="shared" ref="M92:M94" si="122">K92+L92</f>
        <v>36867.49</v>
      </c>
      <c r="N92" s="38">
        <v>0</v>
      </c>
      <c r="O92" s="38">
        <f t="shared" ref="O92:O94" si="123">M92+N92</f>
        <v>36867.49</v>
      </c>
      <c r="P92" s="38">
        <v>0</v>
      </c>
      <c r="Q92" s="38">
        <f>O92</f>
        <v>36867.49</v>
      </c>
      <c r="R92" s="38">
        <f>Q92</f>
        <v>36867.49</v>
      </c>
      <c r="S92" s="55" t="s">
        <v>372</v>
      </c>
    </row>
    <row r="93" spans="1:19" ht="63.75" customHeight="1" x14ac:dyDescent="0.25">
      <c r="A93" t="s">
        <v>329</v>
      </c>
      <c r="B93" s="5" t="s">
        <v>330</v>
      </c>
      <c r="C93" s="26" t="s">
        <v>364</v>
      </c>
      <c r="D93" s="21" t="s">
        <v>269</v>
      </c>
      <c r="E93" s="4" t="str">
        <f t="shared" si="121"/>
        <v>MICHELETTI FRANCESCO SNC</v>
      </c>
      <c r="F93" s="36" t="s">
        <v>36</v>
      </c>
      <c r="G93" s="52" t="s">
        <v>365</v>
      </c>
      <c r="H93" s="52" t="s">
        <v>60</v>
      </c>
      <c r="I93" s="60" t="s">
        <v>10</v>
      </c>
      <c r="J93" s="27">
        <v>55</v>
      </c>
      <c r="K93" s="58">
        <v>55</v>
      </c>
      <c r="L93" s="38">
        <v>0</v>
      </c>
      <c r="M93" s="38">
        <f t="shared" si="122"/>
        <v>55</v>
      </c>
      <c r="N93" s="38">
        <v>0</v>
      </c>
      <c r="O93" s="38">
        <f t="shared" si="123"/>
        <v>55</v>
      </c>
      <c r="P93" s="38">
        <v>0</v>
      </c>
      <c r="Q93" s="38">
        <f t="shared" ref="Q93:Q94" si="124">O93-P93</f>
        <v>55</v>
      </c>
      <c r="R93" s="38">
        <f t="shared" ref="R93:R94" si="125">M93</f>
        <v>55</v>
      </c>
    </row>
    <row r="94" spans="1:19" ht="63.75" customHeight="1" x14ac:dyDescent="0.25">
      <c r="A94" s="61" t="s">
        <v>214</v>
      </c>
      <c r="B94" s="62" t="s">
        <v>215</v>
      </c>
      <c r="C94" s="36" t="s">
        <v>367</v>
      </c>
      <c r="D94" s="60" t="s">
        <v>264</v>
      </c>
      <c r="E94" s="4" t="str">
        <f t="shared" si="121"/>
        <v xml:space="preserve">PENTA TEAM S.r.l. </v>
      </c>
      <c r="F94" s="36" t="s">
        <v>36</v>
      </c>
      <c r="G94" s="52" t="s">
        <v>354</v>
      </c>
      <c r="H94" s="52" t="s">
        <v>60</v>
      </c>
      <c r="I94" s="60" t="s">
        <v>279</v>
      </c>
      <c r="J94" s="27">
        <v>100</v>
      </c>
      <c r="K94" s="58">
        <v>100</v>
      </c>
      <c r="L94" s="38">
        <v>0</v>
      </c>
      <c r="M94" s="38">
        <f t="shared" si="122"/>
        <v>100</v>
      </c>
      <c r="N94" s="38">
        <v>0</v>
      </c>
      <c r="O94" s="38">
        <f t="shared" si="123"/>
        <v>100</v>
      </c>
      <c r="P94" s="38">
        <v>0</v>
      </c>
      <c r="Q94" s="38">
        <f t="shared" si="124"/>
        <v>100</v>
      </c>
      <c r="R94" s="38">
        <f t="shared" si="125"/>
        <v>100</v>
      </c>
      <c r="S94" s="55" t="s">
        <v>356</v>
      </c>
    </row>
    <row r="95" spans="1:19" ht="63.75" customHeight="1" x14ac:dyDescent="0.25">
      <c r="A95" s="61" t="s">
        <v>368</v>
      </c>
      <c r="B95" s="5" t="s">
        <v>369</v>
      </c>
      <c r="C95" s="36" t="s">
        <v>370</v>
      </c>
      <c r="D95" s="60" t="s">
        <v>325</v>
      </c>
      <c r="E95" s="19" t="str">
        <f t="shared" si="121"/>
        <v>AVV.TO JANNETTI DEL GRANDE</v>
      </c>
      <c r="F95" s="36" t="s">
        <v>36</v>
      </c>
      <c r="G95" s="7">
        <v>43056</v>
      </c>
      <c r="H95" s="20" t="s">
        <v>60</v>
      </c>
      <c r="I95" s="20" t="s">
        <v>60</v>
      </c>
      <c r="J95" s="27">
        <v>614.55999999999995</v>
      </c>
      <c r="K95" s="38">
        <f t="shared" si="84"/>
        <v>614.55999999999995</v>
      </c>
      <c r="L95" s="38">
        <v>0</v>
      </c>
      <c r="M95" s="38">
        <f t="shared" si="98"/>
        <v>614.55999999999995</v>
      </c>
      <c r="N95" s="38">
        <v>0</v>
      </c>
      <c r="O95" s="38">
        <f t="shared" si="99"/>
        <v>614.55999999999995</v>
      </c>
      <c r="P95" s="38">
        <v>0</v>
      </c>
      <c r="Q95" s="38">
        <f t="shared" si="100"/>
        <v>614.55999999999995</v>
      </c>
      <c r="R95" s="38">
        <f t="shared" ref="R95" si="126">Q95</f>
        <v>614.55999999999995</v>
      </c>
      <c r="S95" s="11" t="s">
        <v>371</v>
      </c>
    </row>
    <row r="96" spans="1:19" ht="63.75" customHeight="1" x14ac:dyDescent="0.25">
      <c r="A96" t="s">
        <v>4</v>
      </c>
      <c r="B96" s="20" t="str">
        <f t="shared" ref="B96" si="127">"03372780175"</f>
        <v>03372780175</v>
      </c>
      <c r="C96" s="11" t="s">
        <v>373</v>
      </c>
      <c r="D96" s="20" t="s">
        <v>269</v>
      </c>
      <c r="E96" s="19" t="str">
        <f t="shared" si="121"/>
        <v>SINTEX SRL</v>
      </c>
      <c r="F96" s="3" t="s">
        <v>36</v>
      </c>
      <c r="G96" s="21" t="s">
        <v>374</v>
      </c>
      <c r="H96" s="21" t="s">
        <v>82</v>
      </c>
      <c r="I96" s="21" t="s">
        <v>83</v>
      </c>
      <c r="J96" s="8">
        <v>1000</v>
      </c>
      <c r="K96" s="31">
        <v>1000</v>
      </c>
      <c r="L96" s="8">
        <v>0</v>
      </c>
      <c r="M96" s="8">
        <f>J96+L96</f>
        <v>1000</v>
      </c>
      <c r="N96" s="8">
        <v>0</v>
      </c>
      <c r="O96" s="31">
        <v>1000</v>
      </c>
      <c r="P96" s="31">
        <v>0</v>
      </c>
      <c r="Q96" s="31">
        <f>O96+P96</f>
        <v>1000</v>
      </c>
      <c r="R96" s="31">
        <f>Q96</f>
        <v>1000</v>
      </c>
      <c r="S96" s="86" t="s">
        <v>375</v>
      </c>
    </row>
    <row r="97" spans="1:19" s="33" customFormat="1" ht="63.75" customHeight="1" x14ac:dyDescent="0.25">
      <c r="A97" s="61" t="s">
        <v>179</v>
      </c>
      <c r="B97" s="62" t="s">
        <v>180</v>
      </c>
      <c r="C97" s="36" t="s">
        <v>376</v>
      </c>
      <c r="D97" s="59" t="s">
        <v>269</v>
      </c>
      <c r="E97" s="60" t="str">
        <f t="shared" si="121"/>
        <v>BORGO SPURGHI S.r.l.</v>
      </c>
      <c r="F97" s="36" t="s">
        <v>36</v>
      </c>
      <c r="G97" s="52" t="s">
        <v>181</v>
      </c>
      <c r="H97" s="52" t="s">
        <v>182</v>
      </c>
      <c r="I97" s="60" t="s">
        <v>102</v>
      </c>
      <c r="J97" s="27">
        <v>500</v>
      </c>
      <c r="K97" s="31">
        <v>1000</v>
      </c>
      <c r="L97" s="27">
        <v>0</v>
      </c>
      <c r="M97" s="27">
        <f>J97+L97</f>
        <v>500</v>
      </c>
      <c r="N97" s="27">
        <v>0</v>
      </c>
      <c r="O97" s="31">
        <v>500</v>
      </c>
      <c r="P97" s="31">
        <v>0</v>
      </c>
      <c r="Q97" s="31">
        <f>O97+P97</f>
        <v>500</v>
      </c>
      <c r="R97" s="31">
        <f>Q97</f>
        <v>500</v>
      </c>
      <c r="S97" s="86" t="s">
        <v>375</v>
      </c>
    </row>
    <row r="98" spans="1:19" s="33" customFormat="1" ht="63.75" customHeight="1" x14ac:dyDescent="0.25">
      <c r="A98" s="61" t="s">
        <v>230</v>
      </c>
      <c r="B98" s="62" t="s">
        <v>231</v>
      </c>
      <c r="C98" s="36" t="s">
        <v>377</v>
      </c>
      <c r="D98" s="60" t="s">
        <v>264</v>
      </c>
      <c r="E98" s="60" t="str">
        <f t="shared" ref="E98:E101" si="128">A98</f>
        <v>STUDIO TIRALE &amp; PARTNERS</v>
      </c>
      <c r="F98" s="36" t="s">
        <v>36</v>
      </c>
      <c r="G98" s="60" t="s">
        <v>60</v>
      </c>
      <c r="H98" s="60" t="s">
        <v>60</v>
      </c>
      <c r="I98" s="60" t="s">
        <v>60</v>
      </c>
      <c r="J98" s="27">
        <v>2300</v>
      </c>
      <c r="K98" s="38">
        <v>2300</v>
      </c>
      <c r="L98" s="38">
        <v>92</v>
      </c>
      <c r="M98" s="38">
        <f t="shared" ref="M98:M100" si="129">K98+L98</f>
        <v>2392</v>
      </c>
      <c r="N98" s="38">
        <v>0</v>
      </c>
      <c r="O98" s="38">
        <f t="shared" ref="O98:O101" si="130">M98+N98</f>
        <v>2392</v>
      </c>
      <c r="P98" s="38">
        <f t="shared" ref="P98" si="131">K98*0.2</f>
        <v>460</v>
      </c>
      <c r="Q98" s="38">
        <v>2392</v>
      </c>
      <c r="R98" s="38">
        <f t="shared" ref="R98:R99" si="132">M98</f>
        <v>2392</v>
      </c>
      <c r="S98" s="55" t="s">
        <v>350</v>
      </c>
    </row>
    <row r="99" spans="1:19" s="33" customFormat="1" ht="63.75" customHeight="1" x14ac:dyDescent="0.25">
      <c r="A99" s="61" t="s">
        <v>214</v>
      </c>
      <c r="B99" s="62" t="s">
        <v>215</v>
      </c>
      <c r="C99" s="36" t="s">
        <v>378</v>
      </c>
      <c r="D99" s="60" t="s">
        <v>264</v>
      </c>
      <c r="E99" s="60" t="str">
        <f t="shared" si="128"/>
        <v xml:space="preserve">PENTA TEAM S.r.l. </v>
      </c>
      <c r="F99" s="36" t="s">
        <v>36</v>
      </c>
      <c r="G99" s="52" t="s">
        <v>379</v>
      </c>
      <c r="H99" s="52" t="s">
        <v>60</v>
      </c>
      <c r="I99" s="60" t="s">
        <v>279</v>
      </c>
      <c r="J99" s="27">
        <v>2300</v>
      </c>
      <c r="K99" s="58">
        <v>2300</v>
      </c>
      <c r="L99" s="38">
        <v>0</v>
      </c>
      <c r="M99" s="38">
        <f t="shared" si="129"/>
        <v>2300</v>
      </c>
      <c r="N99" s="38">
        <v>0</v>
      </c>
      <c r="O99" s="38">
        <f t="shared" si="130"/>
        <v>2300</v>
      </c>
      <c r="P99" s="38">
        <v>0</v>
      </c>
      <c r="Q99" s="38">
        <f t="shared" ref="Q99:Q101" si="133">O99-P99</f>
        <v>2300</v>
      </c>
      <c r="R99" s="38">
        <f t="shared" si="132"/>
        <v>2300</v>
      </c>
      <c r="S99" s="55" t="s">
        <v>380</v>
      </c>
    </row>
    <row r="100" spans="1:19" s="33" customFormat="1" ht="63.75" customHeight="1" x14ac:dyDescent="0.25">
      <c r="A100" s="29" t="s">
        <v>293</v>
      </c>
      <c r="B100" s="48" t="s">
        <v>294</v>
      </c>
      <c r="C100" s="35" t="s">
        <v>381</v>
      </c>
      <c r="D100" s="37" t="s">
        <v>269</v>
      </c>
      <c r="E100" s="57" t="str">
        <f t="shared" si="128"/>
        <v>ENGINEERING S.p.A.</v>
      </c>
      <c r="F100" s="45" t="s">
        <v>36</v>
      </c>
      <c r="G100" s="37" t="s">
        <v>295</v>
      </c>
      <c r="H100" s="37" t="s">
        <v>187</v>
      </c>
      <c r="I100" s="37" t="s">
        <v>187</v>
      </c>
      <c r="J100" s="58">
        <v>600</v>
      </c>
      <c r="K100" s="38">
        <f t="shared" ref="K100" si="134">J100</f>
        <v>600</v>
      </c>
      <c r="L100" s="38">
        <v>0</v>
      </c>
      <c r="M100" s="38">
        <f t="shared" si="129"/>
        <v>600</v>
      </c>
      <c r="N100" s="38">
        <v>0</v>
      </c>
      <c r="O100" s="38">
        <f t="shared" si="130"/>
        <v>600</v>
      </c>
      <c r="P100" s="38">
        <v>0</v>
      </c>
      <c r="Q100" s="38">
        <f t="shared" si="133"/>
        <v>600</v>
      </c>
      <c r="R100" s="38">
        <f t="shared" ref="R100" si="135">Q100</f>
        <v>600</v>
      </c>
      <c r="S100" s="55"/>
    </row>
    <row r="101" spans="1:19" s="33" customFormat="1" ht="63.75" customHeight="1" x14ac:dyDescent="0.25">
      <c r="A101" s="55" t="s">
        <v>301</v>
      </c>
      <c r="B101" s="34" t="s">
        <v>113</v>
      </c>
      <c r="C101" s="35" t="s">
        <v>383</v>
      </c>
      <c r="D101" s="37" t="s">
        <v>269</v>
      </c>
      <c r="E101" s="57" t="str">
        <f t="shared" si="128"/>
        <v>TTE TERMO TECNICA ELETTRONICA S.r.l.</v>
      </c>
      <c r="F101" s="45" t="s">
        <v>36</v>
      </c>
      <c r="G101" s="37" t="s">
        <v>338</v>
      </c>
      <c r="H101" s="37" t="s">
        <v>478</v>
      </c>
      <c r="I101" s="37" t="s">
        <v>479</v>
      </c>
      <c r="J101" s="27">
        <v>2058.11</v>
      </c>
      <c r="K101" s="27">
        <v>2058.11</v>
      </c>
      <c r="L101" s="27">
        <v>0</v>
      </c>
      <c r="M101" s="27">
        <v>2058.11</v>
      </c>
      <c r="N101" s="38">
        <v>0</v>
      </c>
      <c r="O101" s="38">
        <f t="shared" si="130"/>
        <v>2058.11</v>
      </c>
      <c r="P101" s="38">
        <v>0</v>
      </c>
      <c r="Q101" s="38">
        <f t="shared" si="133"/>
        <v>2058.11</v>
      </c>
      <c r="R101" s="27">
        <f t="shared" ref="R101" si="136">M101</f>
        <v>2058.11</v>
      </c>
      <c r="S101" s="55"/>
    </row>
    <row r="102" spans="1:19" s="33" customFormat="1" ht="63.75" customHeight="1" x14ac:dyDescent="0.25">
      <c r="A102" s="33" t="s">
        <v>110</v>
      </c>
      <c r="B102" s="59" t="str">
        <f>"03346010170"</f>
        <v>03346010170</v>
      </c>
      <c r="C102" s="55" t="s">
        <v>115</v>
      </c>
      <c r="D102" s="37" t="s">
        <v>405</v>
      </c>
      <c r="E102" s="37" t="s">
        <v>406</v>
      </c>
      <c r="F102" s="36" t="s">
        <v>36</v>
      </c>
      <c r="G102" s="64">
        <v>42667</v>
      </c>
      <c r="H102" s="65">
        <v>42780</v>
      </c>
      <c r="I102" s="59" t="s">
        <v>116</v>
      </c>
      <c r="J102" s="38">
        <v>500</v>
      </c>
      <c r="K102" s="38">
        <v>500</v>
      </c>
      <c r="L102" s="38">
        <v>20</v>
      </c>
      <c r="M102" s="40">
        <f>K102+L102</f>
        <v>520</v>
      </c>
      <c r="N102" s="27">
        <v>0</v>
      </c>
      <c r="O102" s="27">
        <f t="shared" ref="O102:Q103" si="137">N102+M102</f>
        <v>520</v>
      </c>
      <c r="P102" s="27">
        <v>0</v>
      </c>
      <c r="Q102" s="40">
        <f>O102</f>
        <v>520</v>
      </c>
      <c r="R102" s="27">
        <f>O102-P102</f>
        <v>520</v>
      </c>
    </row>
    <row r="103" spans="1:19" ht="63.75" customHeight="1" x14ac:dyDescent="0.25">
      <c r="A103" t="s">
        <v>117</v>
      </c>
      <c r="B103" s="94" t="s">
        <v>118</v>
      </c>
      <c r="C103" s="11" t="s">
        <v>119</v>
      </c>
      <c r="D103" s="21" t="s">
        <v>405</v>
      </c>
      <c r="E103" s="21" t="s">
        <v>407</v>
      </c>
      <c r="F103" s="3" t="s">
        <v>77</v>
      </c>
      <c r="G103" s="95">
        <v>42835</v>
      </c>
      <c r="H103" s="7">
        <v>42825</v>
      </c>
      <c r="I103" s="4" t="s">
        <v>120</v>
      </c>
      <c r="J103" s="2">
        <v>4500</v>
      </c>
      <c r="K103" s="8">
        <v>4500</v>
      </c>
      <c r="L103" s="27">
        <v>0</v>
      </c>
      <c r="M103" s="39">
        <f>K103+L103</f>
        <v>4500</v>
      </c>
      <c r="N103" s="27">
        <v>0</v>
      </c>
      <c r="O103" s="27">
        <f t="shared" si="137"/>
        <v>4500</v>
      </c>
      <c r="P103" s="27">
        <v>0</v>
      </c>
      <c r="Q103" s="27">
        <f t="shared" si="137"/>
        <v>4500</v>
      </c>
      <c r="R103" s="27">
        <f>O103-P103</f>
        <v>4500</v>
      </c>
      <c r="S103"/>
    </row>
    <row r="104" spans="1:19" ht="63.75" customHeight="1" x14ac:dyDescent="0.25">
      <c r="A104" t="s">
        <v>121</v>
      </c>
      <c r="B104" s="96" t="s">
        <v>122</v>
      </c>
      <c r="C104" s="11" t="s">
        <v>123</v>
      </c>
      <c r="D104" s="21" t="s">
        <v>405</v>
      </c>
      <c r="E104" s="21" t="s">
        <v>408</v>
      </c>
      <c r="F104" s="3" t="s">
        <v>36</v>
      </c>
      <c r="G104" s="41">
        <v>42489</v>
      </c>
      <c r="H104" s="41">
        <v>42511</v>
      </c>
      <c r="I104" s="19" t="s">
        <v>60</v>
      </c>
      <c r="J104" s="2">
        <v>15670</v>
      </c>
      <c r="K104" s="8">
        <v>15670</v>
      </c>
      <c r="L104" s="27">
        <v>0</v>
      </c>
      <c r="M104" s="39">
        <f>K104</f>
        <v>15670</v>
      </c>
      <c r="N104" s="27">
        <f>M104*22%</f>
        <v>3447.4</v>
      </c>
      <c r="O104" s="27">
        <f>M104</f>
        <v>15670</v>
      </c>
      <c r="P104" s="27"/>
      <c r="Q104" s="27">
        <f>O104</f>
        <v>15670</v>
      </c>
      <c r="R104" s="27">
        <f>Q104</f>
        <v>15670</v>
      </c>
      <c r="S104" s="11" t="s">
        <v>409</v>
      </c>
    </row>
    <row r="105" spans="1:19" ht="63.75" customHeight="1" x14ac:dyDescent="0.25">
      <c r="A105" t="s">
        <v>124</v>
      </c>
      <c r="B105" s="96" t="s">
        <v>125</v>
      </c>
      <c r="C105" s="11" t="s">
        <v>123</v>
      </c>
      <c r="D105" s="21" t="s">
        <v>405</v>
      </c>
      <c r="E105" s="21" t="s">
        <v>408</v>
      </c>
      <c r="F105" s="3" t="s">
        <v>36</v>
      </c>
      <c r="G105" s="41">
        <v>42663</v>
      </c>
      <c r="H105" s="41">
        <v>42776</v>
      </c>
      <c r="I105" s="19" t="s">
        <v>60</v>
      </c>
      <c r="J105" s="2">
        <v>14000</v>
      </c>
      <c r="K105" s="38">
        <v>14000</v>
      </c>
      <c r="L105" s="33">
        <v>0</v>
      </c>
      <c r="M105" s="40">
        <f>K105</f>
        <v>14000</v>
      </c>
      <c r="N105" s="27">
        <f t="shared" ref="N105:N106" si="138">M105*22%</f>
        <v>3080</v>
      </c>
      <c r="O105" s="27">
        <f t="shared" ref="O105:O122" si="139">N105+M105</f>
        <v>17080</v>
      </c>
      <c r="P105" s="27"/>
      <c r="Q105" s="93">
        <f>O105</f>
        <v>17080</v>
      </c>
      <c r="R105" s="27">
        <f>O105-P105</f>
        <v>17080</v>
      </c>
      <c r="S105"/>
    </row>
    <row r="106" spans="1:19" ht="63.75" customHeight="1" x14ac:dyDescent="0.25">
      <c r="A106" t="s">
        <v>124</v>
      </c>
      <c r="B106" s="96" t="s">
        <v>125</v>
      </c>
      <c r="C106" s="11" t="s">
        <v>123</v>
      </c>
      <c r="D106" s="21" t="s">
        <v>405</v>
      </c>
      <c r="E106" s="21" t="s">
        <v>408</v>
      </c>
      <c r="F106" s="3" t="s">
        <v>36</v>
      </c>
      <c r="G106" s="41">
        <v>42796</v>
      </c>
      <c r="H106" s="41">
        <v>42814</v>
      </c>
      <c r="I106" s="19" t="s">
        <v>60</v>
      </c>
      <c r="J106" s="2">
        <v>1550</v>
      </c>
      <c r="K106" s="38">
        <v>1550</v>
      </c>
      <c r="L106" s="33">
        <v>0</v>
      </c>
      <c r="M106" s="40">
        <f>K106</f>
        <v>1550</v>
      </c>
      <c r="N106" s="27">
        <f t="shared" si="138"/>
        <v>341</v>
      </c>
      <c r="O106" s="27">
        <f t="shared" si="139"/>
        <v>1891</v>
      </c>
      <c r="P106" s="27"/>
      <c r="Q106" s="93">
        <f>O106</f>
        <v>1891</v>
      </c>
      <c r="R106" s="27">
        <f>O106-P106</f>
        <v>1891</v>
      </c>
      <c r="S106"/>
    </row>
    <row r="107" spans="1:19" ht="63.75" customHeight="1" x14ac:dyDescent="0.25">
      <c r="A107" t="s">
        <v>126</v>
      </c>
      <c r="B107" s="96" t="s">
        <v>127</v>
      </c>
      <c r="C107" s="11" t="s">
        <v>128</v>
      </c>
      <c r="D107" s="21" t="s">
        <v>405</v>
      </c>
      <c r="E107" s="21" t="s">
        <v>410</v>
      </c>
      <c r="F107" s="13" t="s">
        <v>129</v>
      </c>
      <c r="G107" s="41">
        <v>42709</v>
      </c>
      <c r="H107" s="41">
        <v>42867</v>
      </c>
      <c r="I107" s="32" t="s">
        <v>130</v>
      </c>
      <c r="J107" s="2">
        <v>172000</v>
      </c>
      <c r="K107" s="2">
        <v>172000</v>
      </c>
      <c r="L107" s="33">
        <v>0</v>
      </c>
      <c r="M107" s="40">
        <f>K107</f>
        <v>172000</v>
      </c>
      <c r="N107" s="27">
        <v>0</v>
      </c>
      <c r="O107" s="27">
        <f t="shared" si="139"/>
        <v>172000</v>
      </c>
      <c r="P107" s="27">
        <v>0</v>
      </c>
      <c r="Q107" s="93">
        <f>O107</f>
        <v>172000</v>
      </c>
      <c r="R107" s="27">
        <v>172000</v>
      </c>
      <c r="S107"/>
    </row>
    <row r="108" spans="1:19" ht="63.75" customHeight="1" x14ac:dyDescent="0.25">
      <c r="A108" t="s">
        <v>131</v>
      </c>
      <c r="B108" s="97" t="s">
        <v>132</v>
      </c>
      <c r="C108" s="11" t="s">
        <v>133</v>
      </c>
      <c r="D108" s="21" t="s">
        <v>405</v>
      </c>
      <c r="E108" s="21" t="s">
        <v>410</v>
      </c>
      <c r="F108" s="3" t="s">
        <v>36</v>
      </c>
      <c r="G108" s="42">
        <v>42684</v>
      </c>
      <c r="H108" s="41">
        <v>42892</v>
      </c>
      <c r="I108" s="32" t="s">
        <v>109</v>
      </c>
      <c r="J108" s="2">
        <v>3000</v>
      </c>
      <c r="K108" s="38">
        <v>3000</v>
      </c>
      <c r="L108" s="33">
        <v>0</v>
      </c>
      <c r="M108" s="40">
        <f t="shared" ref="M108" si="140">K108</f>
        <v>3000</v>
      </c>
      <c r="N108" s="27">
        <f t="shared" ref="N108:N110" si="141">M108*22%</f>
        <v>660</v>
      </c>
      <c r="O108" s="27">
        <f t="shared" si="139"/>
        <v>3660</v>
      </c>
      <c r="P108" s="27"/>
      <c r="Q108" s="93">
        <f t="shared" ref="Q108:Q110" si="142">O108</f>
        <v>3660</v>
      </c>
      <c r="R108" s="27">
        <f>O108-P108</f>
        <v>3660</v>
      </c>
      <c r="S108" s="27"/>
    </row>
    <row r="109" spans="1:19" ht="63.75" customHeight="1" x14ac:dyDescent="0.25">
      <c r="A109" t="s">
        <v>5</v>
      </c>
      <c r="B109" s="20" t="str">
        <f>"03344740174"</f>
        <v>03344740174</v>
      </c>
      <c r="C109" s="11" t="s">
        <v>134</v>
      </c>
      <c r="D109" s="21" t="s">
        <v>405</v>
      </c>
      <c r="E109" s="21" t="s">
        <v>410</v>
      </c>
      <c r="F109" s="3" t="s">
        <v>36</v>
      </c>
      <c r="G109" s="42">
        <v>42695</v>
      </c>
      <c r="H109" s="41">
        <v>42892</v>
      </c>
      <c r="I109" s="32" t="s">
        <v>109</v>
      </c>
      <c r="J109" s="2">
        <v>3000</v>
      </c>
      <c r="K109" s="38">
        <v>3000</v>
      </c>
      <c r="L109" s="33">
        <v>150</v>
      </c>
      <c r="M109" s="40">
        <v>3150</v>
      </c>
      <c r="N109" s="27">
        <f t="shared" si="141"/>
        <v>693</v>
      </c>
      <c r="O109" s="27">
        <f t="shared" si="139"/>
        <v>3843</v>
      </c>
      <c r="P109" s="27"/>
      <c r="Q109" s="93">
        <f t="shared" si="142"/>
        <v>3843</v>
      </c>
      <c r="R109" s="27">
        <f>O109-P109</f>
        <v>3843</v>
      </c>
      <c r="S109" s="27"/>
    </row>
    <row r="110" spans="1:19" ht="63.75" customHeight="1" x14ac:dyDescent="0.25">
      <c r="A110" t="s">
        <v>117</v>
      </c>
      <c r="B110" s="96" t="s">
        <v>118</v>
      </c>
      <c r="C110" s="11" t="s">
        <v>135</v>
      </c>
      <c r="D110" s="21" t="s">
        <v>405</v>
      </c>
      <c r="E110" s="21" t="s">
        <v>410</v>
      </c>
      <c r="F110" s="3" t="s">
        <v>36</v>
      </c>
      <c r="G110" s="42">
        <v>42684</v>
      </c>
      <c r="H110" s="41">
        <v>42892</v>
      </c>
      <c r="I110" s="32" t="s">
        <v>109</v>
      </c>
      <c r="J110" s="2">
        <v>3000</v>
      </c>
      <c r="K110" s="38">
        <v>3000</v>
      </c>
      <c r="L110" s="33">
        <v>120</v>
      </c>
      <c r="M110" s="40">
        <v>3120</v>
      </c>
      <c r="N110" s="27">
        <f t="shared" si="141"/>
        <v>686.4</v>
      </c>
      <c r="O110" s="27">
        <f t="shared" si="139"/>
        <v>3806.4</v>
      </c>
      <c r="P110" s="27">
        <v>0</v>
      </c>
      <c r="Q110" s="93">
        <f t="shared" si="142"/>
        <v>3806.4</v>
      </c>
      <c r="R110" s="27">
        <f>O110-P110</f>
        <v>3806.4</v>
      </c>
      <c r="S110" s="27"/>
    </row>
    <row r="111" spans="1:19" ht="63.75" customHeight="1" x14ac:dyDescent="0.25">
      <c r="A111" s="43" t="s">
        <v>111</v>
      </c>
      <c r="B111" s="44" t="str">
        <f>"01898570989"</f>
        <v>01898570989</v>
      </c>
      <c r="C111" s="35" t="s">
        <v>136</v>
      </c>
      <c r="D111" s="21" t="s">
        <v>405</v>
      </c>
      <c r="E111" s="21" t="s">
        <v>411</v>
      </c>
      <c r="F111" s="45" t="s">
        <v>36</v>
      </c>
      <c r="G111" s="37" t="s">
        <v>137</v>
      </c>
      <c r="H111" s="46" t="s">
        <v>138</v>
      </c>
      <c r="I111" s="47" t="s">
        <v>139</v>
      </c>
      <c r="J111" s="27">
        <v>21000</v>
      </c>
      <c r="K111" s="27">
        <v>21000</v>
      </c>
      <c r="L111" s="27">
        <v>0</v>
      </c>
      <c r="M111" s="27">
        <f t="shared" ref="M111:M122" si="143">K111+L111</f>
        <v>21000</v>
      </c>
      <c r="N111" s="27">
        <v>0</v>
      </c>
      <c r="O111" s="27">
        <f t="shared" si="139"/>
        <v>21000</v>
      </c>
      <c r="P111" s="27">
        <v>0</v>
      </c>
      <c r="Q111" s="27">
        <f>M111</f>
        <v>21000</v>
      </c>
      <c r="R111" s="27">
        <f>Q111</f>
        <v>21000</v>
      </c>
      <c r="S111" s="27"/>
    </row>
    <row r="112" spans="1:19" ht="63.75" customHeight="1" x14ac:dyDescent="0.25">
      <c r="A112" s="43" t="s">
        <v>112</v>
      </c>
      <c r="B112" s="48" t="s">
        <v>113</v>
      </c>
      <c r="C112" s="35" t="s">
        <v>140</v>
      </c>
      <c r="D112" s="21" t="s">
        <v>405</v>
      </c>
      <c r="E112" s="21" t="s">
        <v>411</v>
      </c>
      <c r="F112" s="35" t="s">
        <v>141</v>
      </c>
      <c r="G112" s="37" t="s">
        <v>142</v>
      </c>
      <c r="H112" s="49" t="s">
        <v>143</v>
      </c>
      <c r="I112" s="49" t="s">
        <v>144</v>
      </c>
      <c r="J112" s="28">
        <v>9853.5300000000007</v>
      </c>
      <c r="K112" s="28">
        <v>9853.5300000000007</v>
      </c>
      <c r="L112" s="27">
        <v>0</v>
      </c>
      <c r="M112" s="27">
        <f t="shared" si="143"/>
        <v>9853.5300000000007</v>
      </c>
      <c r="N112" s="27"/>
      <c r="O112" s="27">
        <f t="shared" si="139"/>
        <v>9853.5300000000007</v>
      </c>
      <c r="P112" s="27">
        <v>0</v>
      </c>
      <c r="Q112" s="27">
        <f>M112</f>
        <v>9853.5300000000007</v>
      </c>
      <c r="R112" s="27">
        <f>Q112</f>
        <v>9853.5300000000007</v>
      </c>
      <c r="S112" s="27"/>
    </row>
    <row r="113" spans="1:19" ht="63.75" customHeight="1" x14ac:dyDescent="0.25">
      <c r="A113" s="43" t="s">
        <v>111</v>
      </c>
      <c r="B113" s="44" t="str">
        <f>"01898570989"</f>
        <v>01898570989</v>
      </c>
      <c r="C113" s="35" t="s">
        <v>412</v>
      </c>
      <c r="D113" s="21" t="s">
        <v>405</v>
      </c>
      <c r="E113" s="21" t="s">
        <v>411</v>
      </c>
      <c r="F113" s="37" t="s">
        <v>413</v>
      </c>
      <c r="G113" s="37" t="s">
        <v>278</v>
      </c>
      <c r="H113" s="37" t="s">
        <v>414</v>
      </c>
      <c r="I113" s="37" t="s">
        <v>101</v>
      </c>
      <c r="J113" s="28">
        <v>1797</v>
      </c>
      <c r="K113" s="28">
        <v>1797</v>
      </c>
      <c r="L113" s="27"/>
      <c r="M113" s="27">
        <f t="shared" si="143"/>
        <v>1797</v>
      </c>
      <c r="N113" s="27"/>
      <c r="O113" s="27">
        <f t="shared" si="139"/>
        <v>1797</v>
      </c>
      <c r="P113" s="27">
        <v>0</v>
      </c>
      <c r="Q113" s="27">
        <v>1797</v>
      </c>
      <c r="R113" s="27">
        <f t="shared" ref="R113:R119" si="144">Q113</f>
        <v>1797</v>
      </c>
      <c r="S113" s="27"/>
    </row>
    <row r="114" spans="1:19" ht="63.75" customHeight="1" x14ac:dyDescent="0.25">
      <c r="A114" s="43" t="s">
        <v>415</v>
      </c>
      <c r="B114" s="98" t="s">
        <v>416</v>
      </c>
      <c r="C114" s="35" t="s">
        <v>417</v>
      </c>
      <c r="D114" s="21" t="s">
        <v>405</v>
      </c>
      <c r="E114" s="21" t="s">
        <v>411</v>
      </c>
      <c r="F114" s="37" t="s">
        <v>418</v>
      </c>
      <c r="G114" s="37" t="s">
        <v>419</v>
      </c>
      <c r="H114" s="37" t="s">
        <v>54</v>
      </c>
      <c r="I114" s="35" t="s">
        <v>420</v>
      </c>
      <c r="J114" s="28">
        <v>37300</v>
      </c>
      <c r="K114" s="28">
        <v>37300</v>
      </c>
      <c r="L114" s="27"/>
      <c r="M114" s="27">
        <f t="shared" si="143"/>
        <v>37300</v>
      </c>
      <c r="N114" s="27"/>
      <c r="O114" s="27">
        <f t="shared" si="139"/>
        <v>37300</v>
      </c>
      <c r="P114" s="27">
        <v>0</v>
      </c>
      <c r="Q114" s="27">
        <f>9750+27550</f>
        <v>37300</v>
      </c>
      <c r="R114" s="27">
        <f t="shared" si="144"/>
        <v>37300</v>
      </c>
      <c r="S114" s="27"/>
    </row>
    <row r="115" spans="1:19" ht="63.75" customHeight="1" x14ac:dyDescent="0.25">
      <c r="A115" s="43" t="s">
        <v>421</v>
      </c>
      <c r="B115" s="98" t="s">
        <v>422</v>
      </c>
      <c r="C115" s="35" t="s">
        <v>423</v>
      </c>
      <c r="D115" s="21" t="s">
        <v>405</v>
      </c>
      <c r="E115" s="21" t="s">
        <v>411</v>
      </c>
      <c r="F115" s="45" t="s">
        <v>36</v>
      </c>
      <c r="G115" s="37" t="s">
        <v>424</v>
      </c>
      <c r="H115" s="37" t="s">
        <v>425</v>
      </c>
      <c r="I115" s="35" t="s">
        <v>426</v>
      </c>
      <c r="J115" s="28">
        <v>7500</v>
      </c>
      <c r="K115" s="28">
        <v>7500</v>
      </c>
      <c r="L115" s="27">
        <f>K115*0.04</f>
        <v>300</v>
      </c>
      <c r="M115" s="27">
        <f t="shared" si="143"/>
        <v>7800</v>
      </c>
      <c r="N115" s="27"/>
      <c r="O115" s="27">
        <f t="shared" si="139"/>
        <v>7800</v>
      </c>
      <c r="P115" s="27">
        <v>0</v>
      </c>
      <c r="Q115" s="27">
        <f>O115</f>
        <v>7800</v>
      </c>
      <c r="R115" s="27">
        <v>5200</v>
      </c>
      <c r="S115" s="30"/>
    </row>
    <row r="116" spans="1:19" ht="63.75" customHeight="1" x14ac:dyDescent="0.25">
      <c r="A116" s="43" t="s">
        <v>112</v>
      </c>
      <c r="B116" s="48" t="s">
        <v>113</v>
      </c>
      <c r="C116" s="35" t="s">
        <v>427</v>
      </c>
      <c r="D116" s="21" t="s">
        <v>405</v>
      </c>
      <c r="E116" s="21" t="s">
        <v>411</v>
      </c>
      <c r="F116" s="37" t="s">
        <v>413</v>
      </c>
      <c r="G116" s="35" t="s">
        <v>428</v>
      </c>
      <c r="H116" s="37" t="s">
        <v>429</v>
      </c>
      <c r="I116" s="37" t="s">
        <v>116</v>
      </c>
      <c r="J116" s="28">
        <v>3510</v>
      </c>
      <c r="K116" s="28">
        <v>3510</v>
      </c>
      <c r="L116" s="27"/>
      <c r="M116" s="27">
        <f t="shared" si="143"/>
        <v>3510</v>
      </c>
      <c r="N116" s="27"/>
      <c r="O116" s="27">
        <f t="shared" si="139"/>
        <v>3510</v>
      </c>
      <c r="P116" s="27">
        <v>0</v>
      </c>
      <c r="Q116" s="27">
        <f>O116</f>
        <v>3510</v>
      </c>
      <c r="R116" s="27">
        <f t="shared" si="144"/>
        <v>3510</v>
      </c>
      <c r="S116" s="27"/>
    </row>
    <row r="117" spans="1:19" ht="63.75" customHeight="1" x14ac:dyDescent="0.25">
      <c r="A117" s="43" t="s">
        <v>112</v>
      </c>
      <c r="B117" s="48" t="s">
        <v>113</v>
      </c>
      <c r="C117" s="35" t="s">
        <v>430</v>
      </c>
      <c r="D117" s="21" t="s">
        <v>405</v>
      </c>
      <c r="E117" s="21" t="s">
        <v>411</v>
      </c>
      <c r="F117" s="37" t="s">
        <v>413</v>
      </c>
      <c r="G117" s="37" t="s">
        <v>431</v>
      </c>
      <c r="H117" s="37" t="s">
        <v>432</v>
      </c>
      <c r="I117" s="37" t="s">
        <v>145</v>
      </c>
      <c r="J117" s="28">
        <v>4989</v>
      </c>
      <c r="K117" s="28">
        <v>4989</v>
      </c>
      <c r="L117" s="27"/>
      <c r="M117" s="27">
        <f t="shared" si="143"/>
        <v>4989</v>
      </c>
      <c r="N117" s="27"/>
      <c r="O117" s="27">
        <f t="shared" si="139"/>
        <v>4989</v>
      </c>
      <c r="P117" s="27">
        <v>0</v>
      </c>
      <c r="Q117" s="27">
        <f>O117</f>
        <v>4989</v>
      </c>
      <c r="R117" s="27">
        <f t="shared" si="144"/>
        <v>4989</v>
      </c>
      <c r="S117" s="27"/>
    </row>
    <row r="118" spans="1:19" ht="63.75" customHeight="1" x14ac:dyDescent="0.25">
      <c r="A118" s="43" t="s">
        <v>112</v>
      </c>
      <c r="B118" s="48" t="s">
        <v>113</v>
      </c>
      <c r="C118" s="35" t="s">
        <v>433</v>
      </c>
      <c r="D118" s="21" t="s">
        <v>405</v>
      </c>
      <c r="E118" s="21" t="s">
        <v>411</v>
      </c>
      <c r="F118" s="45" t="s">
        <v>36</v>
      </c>
      <c r="G118" s="37" t="s">
        <v>315</v>
      </c>
      <c r="H118" s="37" t="s">
        <v>434</v>
      </c>
      <c r="I118" s="37" t="s">
        <v>102</v>
      </c>
      <c r="J118" s="28">
        <v>2500</v>
      </c>
      <c r="K118" s="28">
        <v>2500</v>
      </c>
      <c r="L118" s="27"/>
      <c r="M118" s="27">
        <f t="shared" si="143"/>
        <v>2500</v>
      </c>
      <c r="N118" s="27"/>
      <c r="O118" s="27">
        <f t="shared" si="139"/>
        <v>2500</v>
      </c>
      <c r="P118" s="27">
        <v>0</v>
      </c>
      <c r="Q118" s="27">
        <f>O118</f>
        <v>2500</v>
      </c>
      <c r="R118" s="27">
        <f t="shared" si="144"/>
        <v>2500</v>
      </c>
      <c r="S118" s="30"/>
    </row>
    <row r="119" spans="1:19" ht="63.75" customHeight="1" x14ac:dyDescent="0.25">
      <c r="A119" s="43" t="s">
        <v>435</v>
      </c>
      <c r="B119" s="48" t="s">
        <v>436</v>
      </c>
      <c r="C119" s="35" t="s">
        <v>437</v>
      </c>
      <c r="D119" s="21" t="s">
        <v>405</v>
      </c>
      <c r="E119" s="21" t="s">
        <v>411</v>
      </c>
      <c r="F119" s="37" t="s">
        <v>413</v>
      </c>
      <c r="G119" s="37" t="s">
        <v>438</v>
      </c>
      <c r="H119" s="37" t="s">
        <v>438</v>
      </c>
      <c r="I119" s="37" t="s">
        <v>102</v>
      </c>
      <c r="J119" s="28">
        <v>3240.48</v>
      </c>
      <c r="K119" s="28">
        <v>3240.48</v>
      </c>
      <c r="L119" s="27"/>
      <c r="M119" s="27">
        <f t="shared" si="143"/>
        <v>3240.48</v>
      </c>
      <c r="N119" s="27"/>
      <c r="O119" s="27">
        <f t="shared" si="139"/>
        <v>3240.48</v>
      </c>
      <c r="P119" s="27">
        <v>0</v>
      </c>
      <c r="Q119" s="27">
        <v>3240.48</v>
      </c>
      <c r="R119" s="27">
        <f t="shared" si="144"/>
        <v>3240.48</v>
      </c>
      <c r="S119" s="27"/>
    </row>
    <row r="120" spans="1:19" ht="63.75" customHeight="1" x14ac:dyDescent="0.25">
      <c r="A120" s="43" t="s">
        <v>439</v>
      </c>
      <c r="B120" s="48" t="s">
        <v>440</v>
      </c>
      <c r="C120" s="35" t="s">
        <v>441</v>
      </c>
      <c r="D120" s="21" t="s">
        <v>405</v>
      </c>
      <c r="E120" s="21" t="s">
        <v>411</v>
      </c>
      <c r="F120" s="37" t="s">
        <v>413</v>
      </c>
      <c r="G120" s="37" t="s">
        <v>442</v>
      </c>
      <c r="H120" s="37" t="s">
        <v>443</v>
      </c>
      <c r="I120" s="35" t="s">
        <v>116</v>
      </c>
      <c r="J120" s="28">
        <v>2500</v>
      </c>
      <c r="K120" s="28">
        <v>2500</v>
      </c>
      <c r="L120" s="27"/>
      <c r="M120" s="27">
        <f t="shared" si="143"/>
        <v>2500</v>
      </c>
      <c r="N120" s="27"/>
      <c r="O120" s="27">
        <f t="shared" si="139"/>
        <v>2500</v>
      </c>
      <c r="P120" s="27">
        <v>0</v>
      </c>
      <c r="Q120" s="27">
        <v>2500</v>
      </c>
      <c r="R120" s="27">
        <v>2500</v>
      </c>
      <c r="S120" s="27"/>
    </row>
    <row r="121" spans="1:19" ht="63.75" customHeight="1" x14ac:dyDescent="0.25">
      <c r="A121" s="43" t="s">
        <v>444</v>
      </c>
      <c r="B121" s="98" t="s">
        <v>445</v>
      </c>
      <c r="C121" s="35" t="s">
        <v>446</v>
      </c>
      <c r="D121" s="21" t="s">
        <v>405</v>
      </c>
      <c r="E121" s="21" t="s">
        <v>411</v>
      </c>
      <c r="F121" s="37" t="s">
        <v>413</v>
      </c>
      <c r="G121" s="37" t="s">
        <v>442</v>
      </c>
      <c r="H121" s="37" t="s">
        <v>443</v>
      </c>
      <c r="I121" s="37" t="s">
        <v>102</v>
      </c>
      <c r="J121" s="28">
        <v>4800</v>
      </c>
      <c r="K121" s="28">
        <v>4800</v>
      </c>
      <c r="L121" s="27"/>
      <c r="M121" s="27">
        <f t="shared" si="143"/>
        <v>4800</v>
      </c>
      <c r="N121" s="27"/>
      <c r="O121" s="27">
        <f t="shared" si="139"/>
        <v>4800</v>
      </c>
      <c r="P121" s="27"/>
      <c r="Q121" s="27">
        <v>4800</v>
      </c>
      <c r="R121" s="27">
        <v>4800</v>
      </c>
      <c r="S121" s="30"/>
    </row>
    <row r="122" spans="1:19" ht="63.75" customHeight="1" x14ac:dyDescent="0.25">
      <c r="A122" s="43" t="s">
        <v>112</v>
      </c>
      <c r="B122" s="48" t="s">
        <v>113</v>
      </c>
      <c r="C122" s="35" t="s">
        <v>447</v>
      </c>
      <c r="D122" s="21" t="s">
        <v>405</v>
      </c>
      <c r="E122" s="21" t="s">
        <v>411</v>
      </c>
      <c r="F122" s="37" t="s">
        <v>418</v>
      </c>
      <c r="G122" s="37" t="s">
        <v>442</v>
      </c>
      <c r="H122" s="37" t="s">
        <v>443</v>
      </c>
      <c r="I122" s="37" t="s">
        <v>139</v>
      </c>
      <c r="J122" s="28">
        <v>23000</v>
      </c>
      <c r="K122" s="28">
        <v>23000</v>
      </c>
      <c r="L122" s="27"/>
      <c r="M122" s="27">
        <f t="shared" si="143"/>
        <v>23000</v>
      </c>
      <c r="N122" s="27"/>
      <c r="O122" s="27">
        <f t="shared" si="139"/>
        <v>23000</v>
      </c>
      <c r="P122" s="27">
        <v>0</v>
      </c>
      <c r="Q122" s="27">
        <f>O122</f>
        <v>23000</v>
      </c>
      <c r="R122" s="27">
        <v>23000</v>
      </c>
      <c r="S122" s="27"/>
    </row>
    <row r="123" spans="1:19" ht="63.75" customHeight="1" x14ac:dyDescent="0.25">
      <c r="A123" s="43" t="s">
        <v>448</v>
      </c>
      <c r="B123" s="48" t="s">
        <v>125</v>
      </c>
      <c r="C123" s="35" t="s">
        <v>449</v>
      </c>
      <c r="D123" s="21" t="s">
        <v>405</v>
      </c>
      <c r="E123" s="21" t="s">
        <v>411</v>
      </c>
      <c r="F123" s="37" t="s">
        <v>418</v>
      </c>
      <c r="G123" s="37" t="s">
        <v>450</v>
      </c>
      <c r="H123" s="49" t="s">
        <v>438</v>
      </c>
      <c r="I123" s="49" t="s">
        <v>451</v>
      </c>
      <c r="J123" s="28">
        <v>14000</v>
      </c>
      <c r="K123" s="28">
        <v>14000</v>
      </c>
      <c r="L123" s="27"/>
      <c r="M123" s="27">
        <v>14000</v>
      </c>
      <c r="N123" s="27"/>
      <c r="O123" s="27">
        <v>14000</v>
      </c>
      <c r="P123" s="27"/>
      <c r="Q123" s="27">
        <v>14000</v>
      </c>
      <c r="R123" s="27">
        <v>13400</v>
      </c>
      <c r="S123" s="27"/>
    </row>
    <row r="124" spans="1:19" ht="63.75" customHeight="1" x14ac:dyDescent="0.25">
      <c r="A124" s="43" t="s">
        <v>452</v>
      </c>
      <c r="B124" s="48" t="s">
        <v>453</v>
      </c>
      <c r="C124" s="35" t="s">
        <v>454</v>
      </c>
      <c r="D124" s="21" t="s">
        <v>405</v>
      </c>
      <c r="E124" s="21" t="s">
        <v>411</v>
      </c>
      <c r="F124" s="37" t="s">
        <v>413</v>
      </c>
      <c r="G124" s="37" t="s">
        <v>455</v>
      </c>
      <c r="H124" s="49" t="s">
        <v>456</v>
      </c>
      <c r="I124" s="49" t="s">
        <v>102</v>
      </c>
      <c r="J124" s="28">
        <v>2700</v>
      </c>
      <c r="K124" s="28">
        <v>2700</v>
      </c>
      <c r="L124" s="27">
        <v>0</v>
      </c>
      <c r="M124" s="27">
        <v>2700</v>
      </c>
      <c r="N124" s="27"/>
      <c r="O124" s="27">
        <v>2700</v>
      </c>
      <c r="P124" s="27"/>
      <c r="Q124" s="27">
        <v>2700</v>
      </c>
      <c r="R124" s="27">
        <v>2700</v>
      </c>
      <c r="S124" s="27"/>
    </row>
    <row r="125" spans="1:19" ht="63.75" customHeight="1" x14ac:dyDescent="0.25">
      <c r="A125" s="43" t="s">
        <v>301</v>
      </c>
      <c r="B125" s="98" t="s">
        <v>113</v>
      </c>
      <c r="C125" s="35" t="s">
        <v>457</v>
      </c>
      <c r="D125" s="21" t="s">
        <v>405</v>
      </c>
      <c r="E125" s="21" t="s">
        <v>458</v>
      </c>
      <c r="F125" s="47" t="s">
        <v>418</v>
      </c>
      <c r="G125" s="37" t="s">
        <v>459</v>
      </c>
      <c r="H125" s="37" t="s">
        <v>460</v>
      </c>
      <c r="I125" s="47" t="s">
        <v>461</v>
      </c>
      <c r="J125" s="30">
        <v>170000</v>
      </c>
      <c r="K125" s="30">
        <f>J125</f>
        <v>170000</v>
      </c>
      <c r="L125" s="30" t="s">
        <v>353</v>
      </c>
      <c r="M125" s="30">
        <f>34000+51000+85000</f>
        <v>170000</v>
      </c>
      <c r="N125" s="30">
        <v>0</v>
      </c>
      <c r="O125" s="30">
        <f t="shared" ref="O125:O127" si="145">M125+N125</f>
        <v>170000</v>
      </c>
      <c r="P125" s="27">
        <v>0</v>
      </c>
      <c r="Q125" s="99">
        <f>O125</f>
        <v>170000</v>
      </c>
      <c r="R125" s="27">
        <v>170000</v>
      </c>
      <c r="S125" s="27"/>
    </row>
    <row r="126" spans="1:19" ht="63.75" customHeight="1" x14ac:dyDescent="0.25">
      <c r="A126" s="43" t="s">
        <v>462</v>
      </c>
      <c r="B126" s="48" t="s">
        <v>463</v>
      </c>
      <c r="C126" s="35" t="s">
        <v>464</v>
      </c>
      <c r="D126" s="21" t="s">
        <v>405</v>
      </c>
      <c r="E126" s="21" t="s">
        <v>458</v>
      </c>
      <c r="F126" s="47" t="s">
        <v>71</v>
      </c>
      <c r="G126" s="37" t="s">
        <v>465</v>
      </c>
      <c r="H126" s="37" t="s">
        <v>466</v>
      </c>
      <c r="I126" s="47" t="s">
        <v>467</v>
      </c>
      <c r="J126" s="27">
        <v>4500</v>
      </c>
      <c r="K126" s="30">
        <f>J126</f>
        <v>4500</v>
      </c>
      <c r="L126" s="100"/>
      <c r="M126" s="27">
        <v>3172</v>
      </c>
      <c r="N126" s="27">
        <v>0</v>
      </c>
      <c r="O126" s="27">
        <f t="shared" si="145"/>
        <v>3172</v>
      </c>
      <c r="P126" s="27">
        <v>0</v>
      </c>
      <c r="Q126" s="27">
        <f t="shared" ref="Q126" si="146">P126+O126</f>
        <v>3172</v>
      </c>
      <c r="R126" s="27">
        <v>3172</v>
      </c>
      <c r="S126" s="27"/>
    </row>
    <row r="127" spans="1:19" ht="63.75" customHeight="1" x14ac:dyDescent="0.25">
      <c r="A127" s="50" t="s">
        <v>468</v>
      </c>
      <c r="B127" s="98" t="s">
        <v>422</v>
      </c>
      <c r="C127" s="51" t="s">
        <v>469</v>
      </c>
      <c r="D127" s="21" t="s">
        <v>405</v>
      </c>
      <c r="E127" s="21" t="s">
        <v>458</v>
      </c>
      <c r="F127" s="47" t="s">
        <v>71</v>
      </c>
      <c r="G127" s="52" t="s">
        <v>470</v>
      </c>
      <c r="H127" s="46" t="s">
        <v>460</v>
      </c>
      <c r="I127" s="47" t="s">
        <v>425</v>
      </c>
      <c r="J127" s="38">
        <v>2000</v>
      </c>
      <c r="K127" s="38">
        <v>2000</v>
      </c>
      <c r="L127" s="38">
        <v>440</v>
      </c>
      <c r="M127" s="38">
        <v>2440</v>
      </c>
      <c r="N127" s="38">
        <f>M127*0.22</f>
        <v>536.79999999999995</v>
      </c>
      <c r="O127" s="38">
        <f t="shared" si="145"/>
        <v>2976.8</v>
      </c>
      <c r="P127" s="27">
        <f>K127*0.2</f>
        <v>400</v>
      </c>
      <c r="Q127" s="27">
        <f>O127</f>
        <v>2976.8</v>
      </c>
      <c r="R127" s="27">
        <f>Q127</f>
        <v>2976.8</v>
      </c>
      <c r="S127" s="27"/>
    </row>
    <row r="128" spans="1:19" ht="63.75" customHeight="1" x14ac:dyDescent="0.25">
      <c r="A128" s="61"/>
      <c r="B128" s="62"/>
      <c r="C128" s="36"/>
      <c r="D128" s="60"/>
      <c r="E128" s="4"/>
      <c r="F128" s="36"/>
      <c r="G128" s="52"/>
      <c r="H128" s="52"/>
      <c r="I128" s="60"/>
      <c r="J128" s="27"/>
      <c r="K128" s="58"/>
      <c r="L128" s="38"/>
      <c r="M128" s="38"/>
      <c r="N128" s="38"/>
      <c r="O128" s="38"/>
      <c r="P128" s="38"/>
      <c r="Q128" s="38"/>
      <c r="R128" s="38"/>
      <c r="S128" s="55"/>
    </row>
    <row r="129" spans="1:19" ht="63.75" customHeight="1" x14ac:dyDescent="0.25">
      <c r="A129" s="61"/>
      <c r="B129" s="62"/>
      <c r="C129" s="36"/>
      <c r="D129" s="60"/>
      <c r="E129" s="4"/>
      <c r="F129" s="36"/>
      <c r="G129" s="52"/>
      <c r="H129" s="52"/>
      <c r="I129" s="60"/>
      <c r="J129" s="27"/>
      <c r="K129" s="58"/>
      <c r="L129" s="38"/>
      <c r="M129" s="38"/>
      <c r="N129" s="38"/>
      <c r="O129" s="38"/>
      <c r="P129" s="38"/>
      <c r="Q129" s="38"/>
      <c r="R129" s="38"/>
      <c r="S129" s="55"/>
    </row>
    <row r="130" spans="1:19" ht="63.75" customHeight="1" x14ac:dyDescent="0.25">
      <c r="A130" s="61"/>
      <c r="B130" s="62"/>
      <c r="C130" s="36"/>
      <c r="D130" s="60"/>
      <c r="E130" s="4"/>
      <c r="F130" s="36"/>
      <c r="G130" s="52"/>
      <c r="H130" s="52"/>
      <c r="I130" s="60"/>
      <c r="J130" s="27"/>
      <c r="K130" s="58"/>
      <c r="L130" s="38"/>
      <c r="M130" s="38"/>
      <c r="N130" s="38"/>
      <c r="O130" s="38"/>
      <c r="P130" s="38"/>
      <c r="Q130" s="38"/>
      <c r="R130" s="38"/>
      <c r="S130" s="55"/>
    </row>
    <row r="131" spans="1:19" ht="63.75" customHeight="1" x14ac:dyDescent="0.25">
      <c r="A131" s="61"/>
      <c r="B131" s="62"/>
      <c r="C131" s="36"/>
      <c r="D131" s="60"/>
      <c r="E131" s="4"/>
      <c r="F131" s="36"/>
      <c r="G131" s="52"/>
      <c r="H131" s="52"/>
      <c r="I131" s="60"/>
      <c r="J131" s="27"/>
      <c r="K131" s="58"/>
      <c r="L131" s="38"/>
      <c r="M131" s="38"/>
      <c r="N131" s="38"/>
      <c r="O131" s="38"/>
      <c r="P131" s="38"/>
      <c r="Q131" s="38"/>
      <c r="R131" s="38"/>
      <c r="S131" s="55"/>
    </row>
    <row r="132" spans="1:19" ht="63.75" customHeight="1" x14ac:dyDescent="0.25">
      <c r="A132" s="61"/>
      <c r="B132" s="62"/>
      <c r="C132" s="36"/>
      <c r="D132" s="60"/>
      <c r="E132" s="4"/>
      <c r="F132" s="36"/>
      <c r="G132" s="52"/>
      <c r="H132" s="52"/>
      <c r="I132" s="60"/>
      <c r="J132" s="27"/>
      <c r="K132" s="58"/>
      <c r="L132" s="38"/>
      <c r="M132" s="38"/>
      <c r="N132" s="38"/>
      <c r="O132" s="38"/>
      <c r="P132" s="38"/>
      <c r="Q132" s="38"/>
      <c r="R132" s="38"/>
      <c r="S132" s="55"/>
    </row>
    <row r="133" spans="1:19" ht="63.75" customHeight="1" x14ac:dyDescent="0.25">
      <c r="A133" s="61"/>
      <c r="B133" s="62"/>
      <c r="C133" s="36"/>
      <c r="D133" s="60"/>
      <c r="E133" s="4"/>
      <c r="F133" s="36"/>
      <c r="G133" s="52"/>
      <c r="H133" s="52"/>
      <c r="I133" s="60"/>
      <c r="J133" s="27"/>
      <c r="K133" s="58"/>
      <c r="L133" s="38"/>
      <c r="M133" s="38"/>
      <c r="N133" s="38"/>
      <c r="O133" s="38"/>
      <c r="P133" s="38"/>
      <c r="Q133" s="38"/>
      <c r="R133" s="38"/>
      <c r="S133" s="55"/>
    </row>
    <row r="134" spans="1:19" ht="63.75" customHeight="1" x14ac:dyDescent="0.25">
      <c r="A134" s="61"/>
      <c r="B134" s="62"/>
      <c r="C134" s="36"/>
      <c r="D134" s="60"/>
      <c r="E134" s="4"/>
      <c r="F134" s="36"/>
      <c r="G134" s="52"/>
      <c r="H134" s="52"/>
      <c r="I134" s="60"/>
      <c r="J134" s="27"/>
      <c r="K134" s="58"/>
      <c r="L134" s="38"/>
      <c r="M134" s="38"/>
      <c r="N134" s="38"/>
      <c r="O134" s="38"/>
      <c r="P134" s="38"/>
      <c r="Q134" s="38"/>
      <c r="R134" s="38"/>
      <c r="S134" s="55"/>
    </row>
    <row r="135" spans="1:19" ht="63.75" customHeight="1" x14ac:dyDescent="0.25">
      <c r="A135" s="61"/>
      <c r="B135" s="62"/>
      <c r="C135" s="36"/>
      <c r="D135" s="60"/>
      <c r="E135" s="4"/>
      <c r="F135" s="36"/>
      <c r="G135" s="52"/>
      <c r="H135" s="52"/>
      <c r="I135" s="60"/>
      <c r="J135" s="27"/>
      <c r="K135" s="58"/>
      <c r="L135" s="38"/>
      <c r="M135" s="38"/>
      <c r="N135" s="38"/>
      <c r="O135" s="38"/>
      <c r="P135" s="38"/>
      <c r="Q135" s="38"/>
      <c r="R135" s="38"/>
      <c r="S135" s="55"/>
    </row>
    <row r="136" spans="1:19" ht="63.75" customHeight="1" x14ac:dyDescent="0.25">
      <c r="A136" s="61"/>
      <c r="B136" s="62"/>
      <c r="C136" s="36"/>
      <c r="D136" s="60"/>
      <c r="E136" s="4"/>
      <c r="F136" s="36"/>
      <c r="G136" s="52"/>
      <c r="H136" s="52"/>
      <c r="I136" s="60"/>
      <c r="J136" s="27"/>
      <c r="K136" s="58"/>
      <c r="L136" s="38"/>
      <c r="M136" s="38"/>
      <c r="N136" s="38"/>
      <c r="O136" s="38"/>
      <c r="P136" s="38"/>
      <c r="Q136" s="38"/>
      <c r="R136" s="38"/>
      <c r="S136" s="55"/>
    </row>
    <row r="137" spans="1:19" ht="63.75" customHeight="1" x14ac:dyDescent="0.25">
      <c r="A137" s="61"/>
      <c r="B137" s="62"/>
      <c r="C137" s="36"/>
      <c r="D137" s="60"/>
      <c r="E137" s="4"/>
      <c r="F137" s="36"/>
      <c r="G137" s="52"/>
      <c r="H137" s="52"/>
      <c r="I137" s="60"/>
      <c r="J137" s="27"/>
      <c r="K137" s="58"/>
      <c r="L137" s="38"/>
      <c r="M137" s="38"/>
      <c r="N137" s="38"/>
      <c r="O137" s="38"/>
      <c r="P137" s="38"/>
      <c r="Q137" s="38"/>
      <c r="R137" s="38"/>
      <c r="S137" s="55"/>
    </row>
    <row r="138" spans="1:19" ht="63.75" customHeight="1" x14ac:dyDescent="0.25">
      <c r="A138" s="61"/>
      <c r="B138" s="62"/>
      <c r="C138" s="36"/>
      <c r="D138" s="60"/>
      <c r="E138" s="4"/>
      <c r="F138" s="36"/>
      <c r="G138" s="52"/>
      <c r="H138" s="52"/>
      <c r="I138" s="60"/>
      <c r="J138" s="27"/>
      <c r="K138" s="58"/>
      <c r="L138" s="38"/>
      <c r="M138" s="38"/>
      <c r="N138" s="38"/>
      <c r="O138" s="38"/>
      <c r="P138" s="38"/>
      <c r="Q138" s="38"/>
      <c r="R138" s="38"/>
      <c r="S138" s="55"/>
    </row>
    <row r="139" spans="1:19" ht="63.75" customHeight="1" x14ac:dyDescent="0.25">
      <c r="A139" s="61"/>
      <c r="B139" s="62"/>
      <c r="C139" s="36"/>
      <c r="D139" s="60"/>
      <c r="E139" s="4"/>
      <c r="F139" s="36"/>
      <c r="G139" s="52"/>
      <c r="H139" s="52"/>
      <c r="I139" s="60"/>
      <c r="J139" s="27"/>
      <c r="K139" s="58"/>
      <c r="L139" s="38"/>
      <c r="M139" s="38"/>
      <c r="N139" s="38"/>
      <c r="O139" s="38"/>
      <c r="P139" s="38"/>
      <c r="Q139" s="38"/>
      <c r="R139" s="38"/>
      <c r="S139" s="55"/>
    </row>
    <row r="140" spans="1:19" ht="63.75" customHeight="1" x14ac:dyDescent="0.25">
      <c r="A140" s="61"/>
      <c r="B140" s="62"/>
      <c r="C140" s="36"/>
      <c r="D140" s="60"/>
      <c r="E140" s="4"/>
      <c r="F140" s="36"/>
      <c r="G140" s="52"/>
      <c r="H140" s="52"/>
      <c r="I140" s="60"/>
      <c r="J140" s="27"/>
      <c r="K140" s="58"/>
      <c r="L140" s="38"/>
      <c r="M140" s="38"/>
      <c r="N140" s="38"/>
      <c r="O140" s="38"/>
      <c r="P140" s="38"/>
      <c r="Q140" s="38"/>
      <c r="R140" s="38"/>
      <c r="S140" s="55"/>
    </row>
    <row r="141" spans="1:19" ht="63.75" customHeight="1" x14ac:dyDescent="0.25">
      <c r="A141" s="61"/>
      <c r="B141" s="62"/>
      <c r="C141" s="36"/>
      <c r="D141" s="60"/>
      <c r="E141" s="4"/>
      <c r="F141" s="36"/>
      <c r="G141" s="52"/>
      <c r="H141" s="52"/>
      <c r="I141" s="60"/>
      <c r="J141" s="27"/>
      <c r="K141" s="58"/>
      <c r="L141" s="38"/>
      <c r="M141" s="38"/>
      <c r="N141" s="38"/>
      <c r="O141" s="38"/>
      <c r="P141" s="38"/>
      <c r="Q141" s="38"/>
      <c r="R141" s="38"/>
      <c r="S141" s="55"/>
    </row>
    <row r="142" spans="1:19" ht="63.75" customHeight="1" x14ac:dyDescent="0.25">
      <c r="A142" s="61"/>
      <c r="B142" s="62"/>
      <c r="C142" s="36"/>
      <c r="D142" s="60"/>
      <c r="E142" s="4"/>
      <c r="F142" s="36"/>
      <c r="G142" s="52"/>
      <c r="H142" s="52"/>
      <c r="I142" s="60"/>
      <c r="J142" s="27"/>
      <c r="K142" s="58"/>
      <c r="L142" s="38"/>
      <c r="M142" s="38"/>
      <c r="N142" s="38"/>
      <c r="O142" s="38"/>
      <c r="P142" s="38"/>
      <c r="Q142" s="38"/>
      <c r="R142" s="38"/>
      <c r="S142" s="55"/>
    </row>
    <row r="143" spans="1:19" ht="63.75" customHeight="1" x14ac:dyDescent="0.25">
      <c r="A143" s="61"/>
      <c r="B143" s="62"/>
      <c r="C143" s="36"/>
      <c r="D143" s="60"/>
      <c r="E143" s="4"/>
      <c r="F143" s="36"/>
      <c r="G143" s="52"/>
      <c r="H143" s="52"/>
      <c r="I143" s="60"/>
      <c r="J143" s="27"/>
      <c r="K143" s="58"/>
      <c r="L143" s="38"/>
      <c r="M143" s="38"/>
      <c r="N143" s="38"/>
      <c r="O143" s="38"/>
      <c r="P143" s="38"/>
      <c r="Q143" s="38"/>
      <c r="R143" s="38"/>
      <c r="S143" s="55"/>
    </row>
    <row r="144" spans="1:19" ht="63.75" customHeight="1" x14ac:dyDescent="0.25">
      <c r="A144" s="61"/>
      <c r="B144" s="62"/>
      <c r="C144" s="36"/>
      <c r="D144" s="60"/>
      <c r="E144" s="4"/>
      <c r="F144" s="36"/>
      <c r="G144" s="52"/>
      <c r="H144" s="52"/>
      <c r="I144" s="60"/>
      <c r="J144" s="27"/>
      <c r="K144" s="58"/>
      <c r="L144" s="38"/>
      <c r="M144" s="38"/>
      <c r="N144" s="38"/>
      <c r="O144" s="38"/>
      <c r="P144" s="38"/>
      <c r="Q144" s="38"/>
      <c r="R144" s="38"/>
      <c r="S144" s="55"/>
    </row>
    <row r="145" spans="1:19" ht="63.75" customHeight="1" x14ac:dyDescent="0.25">
      <c r="A145" s="61"/>
      <c r="B145" s="62"/>
      <c r="C145" s="36"/>
      <c r="D145" s="60"/>
      <c r="E145" s="4"/>
      <c r="F145" s="36"/>
      <c r="G145" s="52"/>
      <c r="H145" s="52"/>
      <c r="I145" s="60"/>
      <c r="J145" s="27"/>
      <c r="K145" s="58"/>
      <c r="L145" s="38"/>
      <c r="M145" s="38"/>
      <c r="N145" s="38"/>
      <c r="O145" s="38"/>
      <c r="P145" s="38"/>
      <c r="Q145" s="38"/>
      <c r="R145" s="38"/>
      <c r="S145" s="55"/>
    </row>
    <row r="146" spans="1:19" ht="63.75" customHeight="1" x14ac:dyDescent="0.25">
      <c r="A146" s="61"/>
      <c r="B146" s="62"/>
      <c r="C146" s="36"/>
      <c r="D146" s="60"/>
      <c r="E146" s="4"/>
      <c r="F146" s="36"/>
      <c r="G146" s="52"/>
      <c r="H146" s="52"/>
      <c r="I146" s="60"/>
      <c r="J146" s="27"/>
      <c r="K146" s="58"/>
      <c r="L146" s="38"/>
      <c r="M146" s="38"/>
      <c r="N146" s="38"/>
      <c r="O146" s="38"/>
      <c r="P146" s="38"/>
      <c r="Q146" s="38"/>
      <c r="R146" s="38"/>
      <c r="S146" s="55"/>
    </row>
    <row r="147" spans="1:19" ht="63.75" customHeight="1" x14ac:dyDescent="0.25">
      <c r="A147" s="61"/>
      <c r="B147" s="62"/>
      <c r="C147" s="36"/>
      <c r="D147" s="60"/>
      <c r="E147" s="4"/>
      <c r="F147" s="36"/>
      <c r="G147" s="52"/>
      <c r="H147" s="52"/>
      <c r="I147" s="60"/>
      <c r="J147" s="27"/>
      <c r="K147" s="58"/>
      <c r="L147" s="38"/>
      <c r="M147" s="38"/>
      <c r="N147" s="38"/>
      <c r="O147" s="38"/>
      <c r="P147" s="38"/>
      <c r="Q147" s="38"/>
      <c r="R147" s="38"/>
      <c r="S147" s="55"/>
    </row>
    <row r="148" spans="1:19" ht="63.75" customHeight="1" x14ac:dyDescent="0.25">
      <c r="A148" s="61"/>
      <c r="B148" s="62"/>
      <c r="C148" s="36"/>
      <c r="D148" s="60"/>
      <c r="E148" s="4"/>
      <c r="F148" s="36"/>
      <c r="G148" s="52"/>
      <c r="H148" s="52"/>
      <c r="I148" s="60"/>
      <c r="J148" s="27"/>
      <c r="K148" s="58"/>
      <c r="L148" s="38"/>
      <c r="M148" s="38"/>
      <c r="N148" s="38"/>
      <c r="O148" s="38"/>
      <c r="P148" s="38"/>
      <c r="Q148" s="38"/>
      <c r="R148" s="38"/>
      <c r="S148" s="55"/>
    </row>
    <row r="149" spans="1:19" ht="63.75" customHeight="1" x14ac:dyDescent="0.25">
      <c r="A149" s="61"/>
      <c r="B149" s="62"/>
      <c r="C149" s="36"/>
      <c r="D149" s="60"/>
      <c r="E149" s="4"/>
      <c r="F149" s="36"/>
      <c r="G149" s="52"/>
      <c r="H149" s="52"/>
      <c r="I149" s="60"/>
      <c r="J149" s="27"/>
      <c r="K149" s="58"/>
      <c r="L149" s="38"/>
      <c r="M149" s="38"/>
      <c r="N149" s="38"/>
      <c r="O149" s="38"/>
      <c r="P149" s="38"/>
      <c r="Q149" s="38"/>
      <c r="R149" s="38"/>
      <c r="S149" s="55"/>
    </row>
    <row r="150" spans="1:19" ht="63.75" customHeight="1" x14ac:dyDescent="0.25">
      <c r="A150" s="61"/>
      <c r="B150" s="62"/>
      <c r="C150" s="36"/>
      <c r="D150" s="60"/>
      <c r="E150" s="4"/>
      <c r="F150" s="36"/>
      <c r="G150" s="52"/>
      <c r="H150" s="52"/>
      <c r="I150" s="60"/>
      <c r="J150" s="27"/>
      <c r="K150" s="58"/>
      <c r="L150" s="38"/>
      <c r="M150" s="38"/>
      <c r="N150" s="38"/>
      <c r="O150" s="38"/>
      <c r="P150" s="38"/>
      <c r="Q150" s="38"/>
      <c r="R150" s="38"/>
      <c r="S150" s="55"/>
    </row>
    <row r="151" spans="1:19" ht="63.75" customHeight="1" x14ac:dyDescent="0.25">
      <c r="A151" s="61"/>
      <c r="B151" s="62"/>
      <c r="C151" s="36"/>
      <c r="D151" s="60"/>
      <c r="E151" s="4"/>
      <c r="F151" s="36"/>
      <c r="G151" s="52"/>
      <c r="H151" s="52"/>
      <c r="I151" s="60"/>
      <c r="J151" s="27"/>
      <c r="K151" s="58"/>
      <c r="L151" s="38"/>
      <c r="M151" s="38"/>
      <c r="N151" s="38"/>
      <c r="O151" s="38"/>
      <c r="P151" s="38"/>
      <c r="Q151" s="38"/>
      <c r="R151" s="38"/>
      <c r="S151" s="55"/>
    </row>
    <row r="152" spans="1:19" ht="63.75" customHeight="1" x14ac:dyDescent="0.25">
      <c r="A152" s="61"/>
      <c r="B152" s="62"/>
      <c r="C152" s="36"/>
      <c r="D152" s="60"/>
      <c r="E152" s="4"/>
      <c r="F152" s="36"/>
      <c r="G152" s="52"/>
      <c r="H152" s="52"/>
      <c r="I152" s="60"/>
      <c r="J152" s="27"/>
      <c r="K152" s="58"/>
      <c r="L152" s="38"/>
      <c r="M152" s="38"/>
      <c r="N152" s="38"/>
      <c r="O152" s="38"/>
      <c r="P152" s="38"/>
      <c r="Q152" s="38"/>
      <c r="R152" s="38"/>
      <c r="S152" s="55"/>
    </row>
    <row r="153" spans="1:19" ht="63.75" customHeight="1" x14ac:dyDescent="0.25">
      <c r="A153" s="61"/>
      <c r="B153" s="62"/>
      <c r="C153" s="36"/>
      <c r="D153" s="60"/>
      <c r="E153" s="4"/>
      <c r="F153" s="36"/>
      <c r="G153" s="52"/>
      <c r="H153" s="52"/>
      <c r="I153" s="60"/>
      <c r="J153" s="27"/>
      <c r="K153" s="58"/>
      <c r="L153" s="38"/>
      <c r="M153" s="38"/>
      <c r="N153" s="38"/>
      <c r="O153" s="38"/>
      <c r="P153" s="38"/>
      <c r="Q153" s="38"/>
      <c r="R153" s="38"/>
      <c r="S153" s="55"/>
    </row>
    <row r="154" spans="1:19" ht="63.75" customHeight="1" x14ac:dyDescent="0.25">
      <c r="A154" s="61"/>
      <c r="B154" s="62"/>
      <c r="C154" s="36"/>
      <c r="D154" s="60"/>
      <c r="E154" s="4"/>
      <c r="F154" s="36"/>
      <c r="G154" s="52"/>
      <c r="H154" s="52"/>
      <c r="I154" s="60"/>
      <c r="J154" s="27"/>
      <c r="K154" s="58"/>
      <c r="L154" s="38"/>
      <c r="M154" s="38"/>
      <c r="N154" s="38"/>
      <c r="O154" s="38"/>
      <c r="P154" s="38"/>
      <c r="Q154" s="38"/>
      <c r="R154" s="38"/>
      <c r="S154" s="55"/>
    </row>
    <row r="155" spans="1:19" ht="63.75" customHeight="1" x14ac:dyDescent="0.25">
      <c r="A155" s="61"/>
      <c r="B155" s="62"/>
      <c r="C155" s="36"/>
      <c r="D155" s="60"/>
      <c r="E155" s="4"/>
      <c r="F155" s="36"/>
      <c r="G155" s="52"/>
      <c r="H155" s="52"/>
      <c r="I155" s="60"/>
      <c r="J155" s="27"/>
      <c r="K155" s="58"/>
      <c r="L155" s="38"/>
      <c r="M155" s="38"/>
      <c r="N155" s="38"/>
      <c r="O155" s="38"/>
      <c r="P155" s="38"/>
      <c r="Q155" s="38"/>
      <c r="R155" s="38"/>
      <c r="S155" s="55"/>
    </row>
    <row r="156" spans="1:19" ht="63.75" customHeight="1" x14ac:dyDescent="0.25">
      <c r="A156" s="61"/>
      <c r="B156" s="62"/>
      <c r="C156" s="36"/>
      <c r="D156" s="60"/>
      <c r="E156" s="4"/>
      <c r="F156" s="36"/>
      <c r="G156" s="52"/>
      <c r="H156" s="52"/>
      <c r="I156" s="60"/>
      <c r="J156" s="27"/>
      <c r="K156" s="58"/>
      <c r="L156" s="38"/>
      <c r="M156" s="38"/>
      <c r="N156" s="38"/>
      <c r="O156" s="38"/>
      <c r="P156" s="38"/>
      <c r="Q156" s="38"/>
      <c r="R156" s="38"/>
      <c r="S156" s="55"/>
    </row>
    <row r="157" spans="1:19" ht="63.75" customHeight="1" x14ac:dyDescent="0.25">
      <c r="A157" s="61"/>
      <c r="B157" s="62"/>
      <c r="C157" s="36"/>
      <c r="D157" s="60"/>
      <c r="E157" s="4"/>
      <c r="F157" s="36"/>
      <c r="G157" s="52"/>
      <c r="H157" s="52"/>
      <c r="I157" s="60"/>
      <c r="J157" s="27"/>
      <c r="K157" s="58"/>
      <c r="L157" s="38"/>
      <c r="M157" s="38"/>
      <c r="N157" s="38"/>
      <c r="O157" s="38"/>
      <c r="P157" s="38"/>
      <c r="Q157" s="38"/>
      <c r="R157" s="38"/>
      <c r="S157" s="55"/>
    </row>
    <row r="158" spans="1:19" ht="63.75" customHeight="1" x14ac:dyDescent="0.25">
      <c r="A158" s="61"/>
      <c r="B158" s="62"/>
      <c r="C158" s="36"/>
      <c r="D158" s="60"/>
      <c r="E158" s="4"/>
      <c r="F158" s="36"/>
      <c r="G158" s="52"/>
      <c r="H158" s="52"/>
      <c r="I158" s="60"/>
      <c r="J158" s="27"/>
      <c r="K158" s="58"/>
      <c r="L158" s="38"/>
      <c r="M158" s="38"/>
      <c r="N158" s="38"/>
      <c r="O158" s="38"/>
      <c r="P158" s="38"/>
      <c r="Q158" s="38"/>
      <c r="R158" s="38"/>
      <c r="S158" s="55"/>
    </row>
    <row r="159" spans="1:19" ht="63.75" customHeight="1" x14ac:dyDescent="0.25">
      <c r="A159" s="61"/>
      <c r="B159" s="62"/>
      <c r="C159" s="36"/>
      <c r="D159" s="60"/>
      <c r="E159" s="4"/>
      <c r="F159" s="36"/>
      <c r="G159" s="52"/>
      <c r="H159" s="52"/>
      <c r="I159" s="60"/>
      <c r="J159" s="27"/>
      <c r="K159" s="58"/>
      <c r="L159" s="38"/>
      <c r="M159" s="38"/>
      <c r="N159" s="38"/>
      <c r="O159" s="38"/>
      <c r="P159" s="38"/>
      <c r="Q159" s="38"/>
      <c r="R159" s="38"/>
      <c r="S159" s="55"/>
    </row>
    <row r="160" spans="1:19" ht="63.75" customHeight="1" x14ac:dyDescent="0.25">
      <c r="A160" s="61"/>
      <c r="B160" s="62"/>
      <c r="C160" s="36"/>
      <c r="D160" s="60"/>
      <c r="E160" s="4"/>
      <c r="F160" s="36"/>
      <c r="G160" s="52"/>
      <c r="H160" s="52"/>
      <c r="I160" s="60"/>
      <c r="J160" s="27"/>
      <c r="K160" s="58"/>
      <c r="L160" s="38"/>
      <c r="M160" s="38"/>
      <c r="N160" s="38"/>
      <c r="O160" s="38"/>
      <c r="P160" s="38"/>
      <c r="Q160" s="38"/>
      <c r="R160" s="38"/>
      <c r="S160" s="55"/>
    </row>
    <row r="161" spans="1:19" ht="63.75" customHeight="1" x14ac:dyDescent="0.25">
      <c r="A161" s="61"/>
      <c r="B161" s="62"/>
      <c r="C161" s="36"/>
      <c r="D161" s="60"/>
      <c r="E161" s="4"/>
      <c r="F161" s="36"/>
      <c r="G161" s="52"/>
      <c r="H161" s="52"/>
      <c r="I161" s="60"/>
      <c r="J161" s="27"/>
      <c r="K161" s="58"/>
      <c r="L161" s="38"/>
      <c r="M161" s="38"/>
      <c r="N161" s="38"/>
      <c r="O161" s="38"/>
      <c r="P161" s="38"/>
      <c r="Q161" s="38"/>
      <c r="R161" s="38"/>
      <c r="S161" s="55"/>
    </row>
    <row r="162" spans="1:19" ht="63.75" customHeight="1" x14ac:dyDescent="0.25">
      <c r="A162" s="61"/>
      <c r="B162" s="62"/>
      <c r="C162" s="36"/>
      <c r="D162" s="60"/>
      <c r="E162" s="4"/>
      <c r="F162" s="36"/>
      <c r="G162" s="52"/>
      <c r="H162" s="52"/>
      <c r="I162" s="60"/>
      <c r="J162" s="27"/>
      <c r="K162" s="58"/>
      <c r="L162" s="38"/>
      <c r="M162" s="38"/>
      <c r="N162" s="38"/>
      <c r="O162" s="38"/>
      <c r="P162" s="38"/>
      <c r="Q162" s="38"/>
      <c r="R162" s="38"/>
      <c r="S162" s="55"/>
    </row>
    <row r="163" spans="1:19" ht="63.75" customHeight="1" x14ac:dyDescent="0.25">
      <c r="A163" s="61"/>
      <c r="B163" s="62"/>
      <c r="C163" s="36"/>
      <c r="D163" s="60"/>
      <c r="E163" s="4"/>
      <c r="F163" s="36"/>
      <c r="G163" s="52"/>
      <c r="H163" s="52"/>
      <c r="I163" s="60"/>
      <c r="J163" s="27"/>
      <c r="K163" s="58"/>
      <c r="L163" s="38"/>
      <c r="M163" s="38"/>
      <c r="N163" s="38"/>
      <c r="O163" s="38"/>
      <c r="P163" s="38"/>
      <c r="Q163" s="38"/>
      <c r="R163" s="38"/>
      <c r="S163" s="55"/>
    </row>
    <row r="164" spans="1:19" ht="63.75" customHeight="1" x14ac:dyDescent="0.25">
      <c r="A164" s="61"/>
      <c r="B164" s="62"/>
      <c r="C164" s="36"/>
      <c r="D164" s="60"/>
      <c r="E164" s="4"/>
      <c r="F164" s="36"/>
      <c r="G164" s="52"/>
      <c r="H164" s="52"/>
      <c r="I164" s="60"/>
      <c r="J164" s="27"/>
      <c r="K164" s="58"/>
      <c r="L164" s="38"/>
      <c r="M164" s="38"/>
      <c r="N164" s="38"/>
      <c r="O164" s="38"/>
      <c r="P164" s="38"/>
      <c r="Q164" s="38"/>
      <c r="R164" s="38"/>
      <c r="S164" s="55"/>
    </row>
    <row r="165" spans="1:19" ht="63.75" customHeight="1" x14ac:dyDescent="0.25">
      <c r="A165" s="61"/>
      <c r="B165" s="62"/>
      <c r="C165" s="36"/>
      <c r="D165" s="60"/>
      <c r="E165" s="4"/>
      <c r="F165" s="36"/>
      <c r="G165" s="52"/>
      <c r="H165" s="52"/>
      <c r="I165" s="60"/>
      <c r="J165" s="27"/>
      <c r="K165" s="58"/>
      <c r="L165" s="38"/>
      <c r="M165" s="38"/>
      <c r="N165" s="38"/>
      <c r="O165" s="38"/>
      <c r="P165" s="38"/>
      <c r="Q165" s="38"/>
      <c r="R165" s="38"/>
      <c r="S165" s="55"/>
    </row>
    <row r="166" spans="1:19" ht="63.75" customHeight="1" x14ac:dyDescent="0.25">
      <c r="A166" s="61"/>
      <c r="B166" s="62"/>
      <c r="C166" s="36"/>
      <c r="D166" s="60"/>
      <c r="E166" s="4"/>
      <c r="F166" s="36"/>
      <c r="G166" s="52"/>
      <c r="H166" s="52"/>
      <c r="I166" s="60"/>
      <c r="J166" s="27"/>
      <c r="K166" s="58"/>
      <c r="L166" s="38"/>
      <c r="M166" s="38"/>
      <c r="N166" s="38"/>
      <c r="O166" s="38"/>
      <c r="P166" s="38"/>
      <c r="Q166" s="38"/>
      <c r="R166" s="38"/>
      <c r="S166" s="55"/>
    </row>
    <row r="167" spans="1:19" ht="63.75" customHeight="1" x14ac:dyDescent="0.25">
      <c r="A167" s="61"/>
      <c r="B167" s="62"/>
      <c r="C167" s="36"/>
      <c r="D167" s="60"/>
      <c r="E167" s="4"/>
      <c r="F167" s="36"/>
      <c r="G167" s="52"/>
      <c r="H167" s="52"/>
      <c r="I167" s="60"/>
      <c r="J167" s="27"/>
      <c r="K167" s="58"/>
      <c r="L167" s="38"/>
      <c r="M167" s="38"/>
      <c r="N167" s="38"/>
      <c r="O167" s="38"/>
      <c r="P167" s="38"/>
      <c r="Q167" s="38"/>
      <c r="R167" s="38"/>
      <c r="S167" s="55"/>
    </row>
    <row r="168" spans="1:19" ht="63.75" customHeight="1" x14ac:dyDescent="0.25">
      <c r="A168" s="61"/>
      <c r="B168" s="62"/>
      <c r="C168" s="36"/>
      <c r="D168" s="60"/>
      <c r="E168" s="4"/>
      <c r="F168" s="36"/>
      <c r="G168" s="52"/>
      <c r="H168" s="52"/>
      <c r="I168" s="60"/>
      <c r="J168" s="27"/>
      <c r="K168" s="58"/>
      <c r="L168" s="38"/>
      <c r="M168" s="38"/>
      <c r="N168" s="38"/>
      <c r="O168" s="38"/>
      <c r="P168" s="38"/>
      <c r="Q168" s="38"/>
      <c r="R168" s="38"/>
      <c r="S168" s="55"/>
    </row>
    <row r="169" spans="1:19" ht="63.75" customHeight="1" x14ac:dyDescent="0.25">
      <c r="A169" s="61"/>
      <c r="B169" s="62"/>
      <c r="C169" s="36"/>
      <c r="D169" s="60"/>
      <c r="E169" s="4"/>
      <c r="F169" s="36"/>
      <c r="G169" s="52"/>
      <c r="H169" s="52"/>
      <c r="I169" s="60"/>
      <c r="J169" s="27"/>
      <c r="K169" s="58"/>
      <c r="L169" s="38"/>
      <c r="M169" s="38"/>
      <c r="N169" s="38"/>
      <c r="O169" s="38"/>
      <c r="P169" s="38"/>
      <c r="Q169" s="38"/>
      <c r="R169" s="38"/>
      <c r="S169" s="55"/>
    </row>
    <row r="170" spans="1:19" ht="63.75" customHeight="1" x14ac:dyDescent="0.25">
      <c r="A170" s="61"/>
      <c r="B170" s="62"/>
      <c r="C170" s="36"/>
      <c r="D170" s="60"/>
      <c r="E170" s="4"/>
      <c r="F170" s="36"/>
      <c r="G170" s="52"/>
      <c r="H170" s="52"/>
      <c r="I170" s="60"/>
      <c r="J170" s="27"/>
      <c r="K170" s="58"/>
      <c r="L170" s="38"/>
      <c r="M170" s="38"/>
      <c r="N170" s="38"/>
      <c r="O170" s="38"/>
      <c r="P170" s="38"/>
      <c r="Q170" s="38"/>
      <c r="R170" s="38"/>
      <c r="S170" s="55"/>
    </row>
    <row r="171" spans="1:19" ht="63.75" customHeight="1" x14ac:dyDescent="0.25">
      <c r="A171" s="61"/>
      <c r="B171" s="62"/>
      <c r="C171" s="36"/>
      <c r="D171" s="60"/>
      <c r="E171" s="4"/>
      <c r="F171" s="36"/>
      <c r="G171" s="52"/>
      <c r="H171" s="52"/>
      <c r="I171" s="60"/>
      <c r="J171" s="27"/>
      <c r="K171" s="58"/>
      <c r="L171" s="38"/>
      <c r="M171" s="38"/>
      <c r="N171" s="38"/>
      <c r="O171" s="38"/>
      <c r="P171" s="38"/>
      <c r="Q171" s="38"/>
      <c r="R171" s="38"/>
      <c r="S171" s="55"/>
    </row>
    <row r="172" spans="1:19" ht="63.75" customHeight="1" x14ac:dyDescent="0.25">
      <c r="A172" s="61"/>
      <c r="B172" s="62"/>
      <c r="C172" s="36"/>
      <c r="D172" s="60"/>
      <c r="E172" s="4"/>
      <c r="F172" s="36"/>
      <c r="G172" s="52"/>
      <c r="H172" s="52"/>
      <c r="I172" s="60"/>
      <c r="J172" s="27"/>
      <c r="K172" s="58"/>
      <c r="L172" s="38"/>
      <c r="M172" s="38"/>
      <c r="N172" s="38"/>
      <c r="O172" s="38"/>
      <c r="P172" s="38"/>
      <c r="Q172" s="38"/>
      <c r="R172" s="38"/>
      <c r="S172" s="55"/>
    </row>
    <row r="173" spans="1:19" ht="63.75" customHeight="1" x14ac:dyDescent="0.25">
      <c r="A173" s="61"/>
      <c r="B173" s="62"/>
      <c r="C173" s="36"/>
      <c r="D173" s="60"/>
      <c r="E173" s="4"/>
      <c r="F173" s="36"/>
      <c r="G173" s="52"/>
      <c r="H173" s="52"/>
      <c r="I173" s="60"/>
      <c r="J173" s="27"/>
      <c r="K173" s="58"/>
      <c r="L173" s="38"/>
      <c r="M173" s="38"/>
      <c r="N173" s="38"/>
      <c r="O173" s="38"/>
      <c r="P173" s="38"/>
      <c r="Q173" s="38"/>
      <c r="R173" s="38"/>
      <c r="S173" s="55"/>
    </row>
    <row r="174" spans="1:19" ht="63.75" customHeight="1" x14ac:dyDescent="0.25">
      <c r="A174" s="61"/>
      <c r="B174" s="62"/>
      <c r="C174" s="36"/>
      <c r="D174" s="60"/>
      <c r="E174" s="4"/>
      <c r="F174" s="36"/>
      <c r="G174" s="52"/>
      <c r="H174" s="52"/>
      <c r="I174" s="60"/>
      <c r="J174" s="27"/>
      <c r="K174" s="58"/>
      <c r="L174" s="38"/>
      <c r="M174" s="38"/>
      <c r="N174" s="38"/>
      <c r="O174" s="38"/>
      <c r="P174" s="38"/>
      <c r="Q174" s="38"/>
      <c r="R174" s="38"/>
      <c r="S174" s="55"/>
    </row>
    <row r="175" spans="1:19" ht="63.75" customHeight="1" x14ac:dyDescent="0.25">
      <c r="A175" s="61"/>
      <c r="B175" s="62"/>
      <c r="C175" s="36"/>
      <c r="D175" s="60"/>
      <c r="E175" s="4"/>
      <c r="F175" s="36"/>
      <c r="G175" s="52"/>
      <c r="H175" s="52"/>
      <c r="I175" s="60"/>
      <c r="J175" s="27"/>
      <c r="K175" s="58"/>
      <c r="L175" s="38"/>
      <c r="M175" s="38"/>
      <c r="N175" s="38"/>
      <c r="O175" s="38"/>
      <c r="P175" s="38"/>
      <c r="Q175" s="38"/>
      <c r="R175" s="38"/>
      <c r="S175" s="55"/>
    </row>
    <row r="176" spans="1:19" ht="63.75" customHeight="1" x14ac:dyDescent="0.25">
      <c r="A176" s="61"/>
      <c r="B176" s="62"/>
      <c r="C176" s="36"/>
      <c r="D176" s="60"/>
      <c r="E176" s="4"/>
      <c r="F176" s="36"/>
      <c r="G176" s="52"/>
      <c r="H176" s="52"/>
      <c r="I176" s="60"/>
      <c r="J176" s="27"/>
      <c r="K176" s="58"/>
      <c r="L176" s="38"/>
      <c r="M176" s="38"/>
      <c r="N176" s="38"/>
      <c r="O176" s="38"/>
      <c r="P176" s="38"/>
      <c r="Q176" s="38"/>
      <c r="R176" s="38"/>
      <c r="S176" s="55"/>
    </row>
    <row r="177" spans="1:19" ht="63.75" customHeight="1" x14ac:dyDescent="0.25">
      <c r="A177" s="61"/>
      <c r="B177" s="62"/>
      <c r="C177" s="36"/>
      <c r="D177" s="60"/>
      <c r="E177" s="4"/>
      <c r="F177" s="36"/>
      <c r="G177" s="52"/>
      <c r="H177" s="52"/>
      <c r="I177" s="60"/>
      <c r="J177" s="27"/>
      <c r="K177" s="58"/>
      <c r="L177" s="38"/>
      <c r="M177" s="38"/>
      <c r="N177" s="38"/>
      <c r="O177" s="38"/>
      <c r="P177" s="38"/>
      <c r="Q177" s="38"/>
      <c r="R177" s="38"/>
      <c r="S177" s="55"/>
    </row>
    <row r="178" spans="1:19" ht="63.75" customHeight="1" x14ac:dyDescent="0.25">
      <c r="A178" s="61"/>
      <c r="B178" s="62"/>
      <c r="C178" s="36"/>
      <c r="D178" s="60"/>
      <c r="E178" s="4"/>
      <c r="F178" s="36"/>
      <c r="G178" s="52"/>
      <c r="H178" s="52"/>
      <c r="I178" s="60"/>
      <c r="J178" s="27"/>
      <c r="K178" s="58"/>
      <c r="L178" s="38"/>
      <c r="M178" s="38"/>
      <c r="N178" s="38"/>
      <c r="O178" s="38"/>
      <c r="P178" s="38"/>
      <c r="Q178" s="38"/>
      <c r="R178" s="38"/>
      <c r="S178" s="55"/>
    </row>
    <row r="179" spans="1:19" ht="63.75" customHeight="1" x14ac:dyDescent="0.25">
      <c r="A179" s="61"/>
      <c r="B179" s="62"/>
      <c r="C179" s="36"/>
      <c r="D179" s="60"/>
      <c r="E179" s="4"/>
      <c r="F179" s="36"/>
      <c r="G179" s="52"/>
      <c r="H179" s="52"/>
      <c r="I179" s="60"/>
      <c r="J179" s="27"/>
      <c r="K179" s="58"/>
      <c r="L179" s="38"/>
      <c r="M179" s="38"/>
      <c r="N179" s="38"/>
      <c r="O179" s="38"/>
      <c r="P179" s="38"/>
      <c r="Q179" s="38"/>
      <c r="R179" s="38"/>
      <c r="S179" s="55"/>
    </row>
    <row r="180" spans="1:19" ht="63.75" customHeight="1" x14ac:dyDescent="0.25">
      <c r="A180" s="61"/>
      <c r="B180" s="62"/>
      <c r="C180" s="36"/>
      <c r="D180" s="60"/>
      <c r="E180" s="4"/>
      <c r="F180" s="36"/>
      <c r="G180" s="52"/>
      <c r="H180" s="52"/>
      <c r="I180" s="60"/>
      <c r="J180" s="27"/>
      <c r="K180" s="58"/>
      <c r="L180" s="38"/>
      <c r="M180" s="38"/>
      <c r="N180" s="38"/>
      <c r="O180" s="38"/>
      <c r="P180" s="38"/>
      <c r="Q180" s="38"/>
      <c r="R180" s="38"/>
      <c r="S180" s="55"/>
    </row>
    <row r="181" spans="1:19" ht="63.75" customHeight="1" x14ac:dyDescent="0.25">
      <c r="A181" s="61"/>
      <c r="B181" s="62"/>
      <c r="C181" s="36"/>
      <c r="D181" s="60"/>
      <c r="E181" s="4"/>
      <c r="F181" s="36"/>
      <c r="G181" s="52"/>
      <c r="H181" s="52"/>
      <c r="I181" s="60"/>
      <c r="J181" s="27"/>
      <c r="K181" s="58"/>
      <c r="L181" s="38"/>
      <c r="M181" s="38"/>
      <c r="N181" s="38"/>
      <c r="O181" s="38"/>
      <c r="P181" s="38"/>
      <c r="Q181" s="38"/>
      <c r="R181" s="38"/>
      <c r="S181" s="55"/>
    </row>
    <row r="182" spans="1:19" ht="63.75" customHeight="1" x14ac:dyDescent="0.25">
      <c r="A182" s="61"/>
      <c r="B182" s="62"/>
      <c r="C182" s="36"/>
      <c r="D182" s="60"/>
      <c r="E182" s="4"/>
      <c r="F182" s="36"/>
      <c r="G182" s="52"/>
      <c r="H182" s="52"/>
      <c r="I182" s="60"/>
      <c r="J182" s="27"/>
      <c r="K182" s="58"/>
      <c r="L182" s="38"/>
      <c r="M182" s="38"/>
      <c r="N182" s="38"/>
      <c r="O182" s="38"/>
      <c r="P182" s="38"/>
      <c r="Q182" s="38"/>
      <c r="R182" s="38"/>
      <c r="S182" s="55"/>
    </row>
    <row r="183" spans="1:19" ht="63.75" customHeight="1" x14ac:dyDescent="0.25">
      <c r="A183" s="61"/>
      <c r="B183" s="62"/>
      <c r="C183" s="36"/>
      <c r="D183" s="60"/>
      <c r="E183" s="4"/>
      <c r="F183" s="36"/>
      <c r="G183" s="52"/>
      <c r="H183" s="52"/>
      <c r="I183" s="60"/>
      <c r="J183" s="27"/>
      <c r="K183" s="58"/>
      <c r="L183" s="38"/>
      <c r="M183" s="38"/>
      <c r="N183" s="38"/>
      <c r="O183" s="38"/>
      <c r="P183" s="38"/>
      <c r="Q183" s="38"/>
      <c r="R183" s="38"/>
      <c r="S183" s="55"/>
    </row>
    <row r="184" spans="1:19" ht="63.75" customHeight="1" x14ac:dyDescent="0.25">
      <c r="A184" s="61"/>
      <c r="B184" s="62"/>
      <c r="C184" s="36"/>
      <c r="D184" s="60"/>
      <c r="E184" s="4"/>
      <c r="F184" s="36"/>
      <c r="G184" s="52"/>
      <c r="H184" s="52"/>
      <c r="I184" s="60"/>
      <c r="J184" s="27"/>
      <c r="K184" s="58"/>
      <c r="L184" s="38"/>
      <c r="M184" s="38"/>
      <c r="N184" s="38"/>
      <c r="O184" s="38"/>
      <c r="P184" s="38"/>
      <c r="Q184" s="38"/>
      <c r="R184" s="38"/>
      <c r="S184" s="55"/>
    </row>
    <row r="185" spans="1:19" ht="63.75" customHeight="1" x14ac:dyDescent="0.25">
      <c r="A185" s="61"/>
      <c r="B185" s="62"/>
      <c r="C185" s="36"/>
      <c r="D185" s="60"/>
      <c r="E185" s="4"/>
      <c r="F185" s="36"/>
      <c r="G185" s="52"/>
      <c r="H185" s="52"/>
      <c r="I185" s="60"/>
      <c r="J185" s="27"/>
      <c r="K185" s="58"/>
      <c r="L185" s="38"/>
      <c r="M185" s="38"/>
      <c r="N185" s="38"/>
      <c r="O185" s="38"/>
      <c r="P185" s="38"/>
      <c r="Q185" s="38"/>
      <c r="R185" s="38"/>
      <c r="S185" s="55"/>
    </row>
    <row r="186" spans="1:19" ht="63.75" customHeight="1" x14ac:dyDescent="0.25">
      <c r="A186" s="61"/>
      <c r="B186" s="62"/>
      <c r="C186" s="36"/>
      <c r="D186" s="60"/>
      <c r="E186" s="4"/>
      <c r="F186" s="36"/>
      <c r="G186" s="52"/>
      <c r="H186" s="52"/>
      <c r="I186" s="60"/>
      <c r="J186" s="27"/>
      <c r="K186" s="58"/>
      <c r="L186" s="38"/>
      <c r="M186" s="38"/>
      <c r="N186" s="38"/>
      <c r="O186" s="38"/>
      <c r="P186" s="38"/>
      <c r="Q186" s="38"/>
      <c r="R186" s="38"/>
      <c r="S186" s="55"/>
    </row>
    <row r="187" spans="1:19" ht="63.75" customHeight="1" x14ac:dyDescent="0.25">
      <c r="A187" s="61"/>
      <c r="B187" s="62"/>
      <c r="C187" s="36"/>
      <c r="D187" s="60"/>
      <c r="E187" s="4"/>
      <c r="F187" s="36"/>
      <c r="G187" s="52"/>
      <c r="H187" s="52"/>
      <c r="I187" s="60"/>
      <c r="J187" s="27"/>
      <c r="K187" s="58"/>
      <c r="L187" s="38"/>
      <c r="M187" s="38"/>
      <c r="N187" s="38"/>
      <c r="O187" s="38"/>
      <c r="P187" s="38"/>
      <c r="Q187" s="38"/>
      <c r="R187" s="38"/>
      <c r="S187" s="55"/>
    </row>
    <row r="188" spans="1:19" ht="63.75" customHeight="1" x14ac:dyDescent="0.25">
      <c r="A188" s="61"/>
      <c r="B188" s="62"/>
      <c r="C188" s="36"/>
      <c r="D188" s="60"/>
      <c r="E188" s="4"/>
      <c r="F188" s="36"/>
      <c r="G188" s="52"/>
      <c r="H188" s="52"/>
      <c r="I188" s="60"/>
      <c r="J188" s="27"/>
      <c r="K188" s="58"/>
      <c r="L188" s="38"/>
      <c r="M188" s="38"/>
      <c r="N188" s="38"/>
      <c r="O188" s="38"/>
      <c r="P188" s="38"/>
      <c r="Q188" s="38"/>
      <c r="R188" s="38"/>
      <c r="S188" s="55"/>
    </row>
    <row r="189" spans="1:19" ht="63.75" customHeight="1" x14ac:dyDescent="0.25">
      <c r="A189" s="61"/>
      <c r="B189" s="62"/>
      <c r="C189" s="36"/>
      <c r="D189" s="60"/>
      <c r="E189" s="4"/>
      <c r="F189" s="36"/>
      <c r="G189" s="52"/>
      <c r="H189" s="52"/>
      <c r="I189" s="60"/>
      <c r="J189" s="27"/>
      <c r="K189" s="58"/>
      <c r="L189" s="38"/>
      <c r="M189" s="38"/>
      <c r="N189" s="38"/>
      <c r="O189" s="38"/>
      <c r="P189" s="38"/>
      <c r="Q189" s="38"/>
      <c r="R189" s="38"/>
      <c r="S189" s="55"/>
    </row>
    <row r="190" spans="1:19" ht="63.75" customHeight="1" x14ac:dyDescent="0.25">
      <c r="A190" s="61"/>
      <c r="B190" s="62"/>
      <c r="C190" s="36"/>
      <c r="D190" s="60"/>
      <c r="E190" s="4"/>
      <c r="F190" s="36"/>
      <c r="G190" s="52"/>
      <c r="H190" s="52"/>
      <c r="I190" s="60"/>
      <c r="J190" s="27"/>
      <c r="K190" s="58"/>
      <c r="L190" s="38"/>
      <c r="M190" s="38"/>
      <c r="N190" s="38"/>
      <c r="O190" s="38"/>
      <c r="P190" s="38"/>
      <c r="Q190" s="38"/>
      <c r="R190" s="38"/>
      <c r="S190" s="55"/>
    </row>
    <row r="191" spans="1:19" ht="63.75" customHeight="1" x14ac:dyDescent="0.25">
      <c r="A191" s="61"/>
      <c r="B191" s="62"/>
      <c r="C191" s="36"/>
      <c r="D191" s="60"/>
      <c r="E191" s="4"/>
      <c r="F191" s="36"/>
      <c r="G191" s="52"/>
      <c r="H191" s="52"/>
      <c r="I191" s="60"/>
      <c r="J191" s="27"/>
      <c r="K191" s="58"/>
      <c r="L191" s="38"/>
      <c r="M191" s="38"/>
      <c r="N191" s="38"/>
      <c r="O191" s="38"/>
      <c r="P191" s="38"/>
      <c r="Q191" s="38"/>
      <c r="R191" s="38"/>
      <c r="S191" s="55"/>
    </row>
    <row r="192" spans="1:19" ht="63.75" customHeight="1" x14ac:dyDescent="0.25">
      <c r="A192" s="61"/>
      <c r="B192" s="62"/>
      <c r="C192" s="36"/>
      <c r="D192" s="60"/>
      <c r="E192" s="4"/>
      <c r="F192" s="36"/>
      <c r="G192" s="52"/>
      <c r="H192" s="52"/>
      <c r="I192" s="60"/>
      <c r="J192" s="27"/>
      <c r="K192" s="58"/>
      <c r="L192" s="38"/>
      <c r="M192" s="38"/>
      <c r="N192" s="38"/>
      <c r="O192" s="38"/>
      <c r="P192" s="38"/>
      <c r="Q192" s="38"/>
      <c r="R192" s="38"/>
      <c r="S192" s="55"/>
    </row>
    <row r="193" spans="1:19" ht="63.75" customHeight="1" x14ac:dyDescent="0.25">
      <c r="A193" s="61"/>
      <c r="B193" s="62"/>
      <c r="C193" s="36"/>
      <c r="D193" s="60"/>
      <c r="E193" s="4"/>
      <c r="F193" s="36"/>
      <c r="G193" s="52"/>
      <c r="H193" s="52"/>
      <c r="I193" s="60"/>
      <c r="J193" s="27"/>
      <c r="K193" s="58"/>
      <c r="L193" s="38"/>
      <c r="M193" s="38"/>
      <c r="N193" s="38"/>
      <c r="O193" s="38"/>
      <c r="P193" s="38"/>
      <c r="Q193" s="38"/>
      <c r="R193" s="38"/>
      <c r="S193" s="55"/>
    </row>
    <row r="194" spans="1:19" ht="63.75" customHeight="1" x14ac:dyDescent="0.25">
      <c r="A194" s="61"/>
      <c r="B194" s="62"/>
      <c r="C194" s="36"/>
      <c r="D194" s="60"/>
      <c r="E194" s="4"/>
      <c r="F194" s="36"/>
      <c r="G194" s="52"/>
      <c r="H194" s="52"/>
      <c r="I194" s="60"/>
      <c r="J194" s="27"/>
      <c r="K194" s="58"/>
      <c r="L194" s="38"/>
      <c r="M194" s="38"/>
      <c r="N194" s="38"/>
      <c r="O194" s="38"/>
      <c r="P194" s="38"/>
      <c r="Q194" s="38"/>
      <c r="R194" s="38"/>
      <c r="S194" s="55"/>
    </row>
    <row r="195" spans="1:19" ht="63.75" customHeight="1" x14ac:dyDescent="0.25">
      <c r="A195" s="61"/>
      <c r="B195" s="62"/>
      <c r="C195" s="36"/>
      <c r="D195" s="60"/>
      <c r="E195" s="4"/>
      <c r="F195" s="36"/>
      <c r="G195" s="52"/>
      <c r="H195" s="52"/>
      <c r="I195" s="60"/>
      <c r="J195" s="27"/>
      <c r="K195" s="58"/>
      <c r="L195" s="38"/>
      <c r="M195" s="38"/>
      <c r="N195" s="38"/>
      <c r="O195" s="38"/>
      <c r="P195" s="38"/>
      <c r="Q195" s="38"/>
      <c r="R195" s="38"/>
      <c r="S195" s="55"/>
    </row>
    <row r="196" spans="1:19" ht="63.75" customHeight="1" x14ac:dyDescent="0.25">
      <c r="A196" s="61"/>
      <c r="B196" s="62"/>
      <c r="C196" s="36"/>
      <c r="D196" s="60"/>
      <c r="E196" s="4"/>
      <c r="F196" s="36"/>
      <c r="G196" s="52"/>
      <c r="H196" s="52"/>
      <c r="I196" s="60"/>
      <c r="J196" s="27"/>
      <c r="K196" s="58"/>
      <c r="L196" s="38"/>
      <c r="M196" s="38"/>
      <c r="N196" s="38"/>
      <c r="O196" s="38"/>
      <c r="P196" s="38"/>
      <c r="Q196" s="38"/>
      <c r="R196" s="38"/>
      <c r="S196" s="55"/>
    </row>
    <row r="197" spans="1:19" x14ac:dyDescent="0.25">
      <c r="A197" s="61"/>
      <c r="B197" s="62"/>
      <c r="C197" s="36"/>
      <c r="D197" s="60"/>
      <c r="E197" s="4"/>
      <c r="F197" s="36"/>
      <c r="G197" s="52"/>
      <c r="H197" s="52"/>
      <c r="I197" s="60"/>
      <c r="J197" s="27"/>
      <c r="K197" s="58"/>
      <c r="L197" s="38"/>
      <c r="M197" s="38"/>
      <c r="N197" s="38"/>
      <c r="O197" s="38"/>
      <c r="P197" s="38"/>
      <c r="Q197" s="38"/>
      <c r="R197" s="38"/>
      <c r="S197" s="55"/>
    </row>
  </sheetData>
  <printOptions horizontalCentered="1" verticalCentered="1" gridLines="1"/>
  <pageMargins left="0.11811023622047245" right="0.11811023622047245" top="0.19685039370078741" bottom="0.19685039370078741" header="0.31496062992125984" footer="0.31496062992125984"/>
  <pageSetup paperSize="9" scale="59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RIEP GEN 2018</vt:lpstr>
      <vt:lpstr>'RIEP GEN 2018'!Titoli_stampa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2019-05-06T17:04:30Z</dcterms:modified>
</cp:coreProperties>
</file>