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tabRatio="760" activeTab="2"/>
  </bookViews>
  <sheets>
    <sheet name="CONTRATTI DEF" sheetId="8" r:id="rId1"/>
    <sheet name="Contratti EIB" sheetId="7" r:id="rId2"/>
    <sheet name="ctr spot o max 1 anno" sheetId="4" r:id="rId3"/>
    <sheet name="Ctr a Rinnovo annuale o Utenze" sheetId="6" r:id="rId4"/>
  </sheets>
  <calcPr calcId="125725"/>
</workbook>
</file>

<file path=xl/calcChain.xml><?xml version="1.0" encoding="utf-8"?>
<calcChain xmlns="http://schemas.openxmlformats.org/spreadsheetml/2006/main">
  <c r="N73" i="8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Q43"/>
  <c r="P43"/>
  <c r="M43"/>
  <c r="L43"/>
  <c r="K43"/>
  <c r="N43" s="1"/>
  <c r="I42"/>
  <c r="K42" s="1"/>
  <c r="I41"/>
  <c r="K41" s="1"/>
  <c r="I40"/>
  <c r="K40" s="1"/>
  <c r="L39"/>
  <c r="O39" s="1"/>
  <c r="Q39" s="1"/>
  <c r="K39"/>
  <c r="N39" s="1"/>
  <c r="K38"/>
  <c r="L37"/>
  <c r="O37" s="1"/>
  <c r="Q37" s="1"/>
  <c r="K37"/>
  <c r="N37" s="1"/>
  <c r="K36"/>
  <c r="L35"/>
  <c r="O35" s="1"/>
  <c r="Q35" s="1"/>
  <c r="K35"/>
  <c r="N35" s="1"/>
  <c r="N34"/>
  <c r="K34"/>
  <c r="O34" s="1"/>
  <c r="Q34" s="1"/>
  <c r="K33"/>
  <c r="I33"/>
  <c r="N32"/>
  <c r="K32"/>
  <c r="O32" s="1"/>
  <c r="Q32" s="1"/>
  <c r="K31"/>
  <c r="L30"/>
  <c r="O30" s="1"/>
  <c r="Q30" s="1"/>
  <c r="K30"/>
  <c r="N30" s="1"/>
  <c r="N29"/>
  <c r="K29"/>
  <c r="O29" s="1"/>
  <c r="Q29" s="1"/>
  <c r="K28"/>
  <c r="I28"/>
  <c r="K27"/>
  <c r="I27"/>
  <c r="K26"/>
  <c r="I26"/>
  <c r="K25"/>
  <c r="I25"/>
  <c r="K24"/>
  <c r="I24"/>
  <c r="K23"/>
  <c r="I23"/>
  <c r="K22"/>
  <c r="I22"/>
  <c r="N21"/>
  <c r="K21"/>
  <c r="O21" s="1"/>
  <c r="Q21" s="1"/>
  <c r="K20"/>
  <c r="K12"/>
  <c r="P11"/>
  <c r="K11"/>
  <c r="J11"/>
  <c r="P10"/>
  <c r="J10"/>
  <c r="K10" s="1"/>
  <c r="N10" i="6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9"/>
  <c r="K33" i="4"/>
  <c r="L33"/>
  <c r="M33"/>
  <c r="P33"/>
  <c r="Q33"/>
  <c r="I32"/>
  <c r="K32" s="1"/>
  <c r="N32" s="1"/>
  <c r="I30"/>
  <c r="K30" s="1"/>
  <c r="N30" s="1"/>
  <c r="I31"/>
  <c r="K31" s="1"/>
  <c r="N31" s="1"/>
  <c r="K12" i="7"/>
  <c r="N12" s="1"/>
  <c r="K25" i="4"/>
  <c r="L25" s="1"/>
  <c r="K26"/>
  <c r="N26" s="1"/>
  <c r="K27"/>
  <c r="L27" s="1"/>
  <c r="K28"/>
  <c r="N28" s="1"/>
  <c r="K29"/>
  <c r="N29" s="1"/>
  <c r="K24"/>
  <c r="O24" s="1"/>
  <c r="Q24" s="1"/>
  <c r="I23"/>
  <c r="K23" s="1"/>
  <c r="N23" s="1"/>
  <c r="I18"/>
  <c r="I17"/>
  <c r="I16"/>
  <c r="I15"/>
  <c r="I14"/>
  <c r="I13"/>
  <c r="N41" i="8" l="1"/>
  <c r="O41"/>
  <c r="Q41" s="1"/>
  <c r="L41"/>
  <c r="N40"/>
  <c r="L40"/>
  <c r="O40" s="1"/>
  <c r="Q40" s="1"/>
  <c r="N42"/>
  <c r="O42"/>
  <c r="Q42" s="1"/>
  <c r="L42"/>
  <c r="O25"/>
  <c r="Q25" s="1"/>
  <c r="N22"/>
  <c r="N25"/>
  <c r="N27"/>
  <c r="N28"/>
  <c r="N38"/>
  <c r="N20"/>
  <c r="N23"/>
  <c r="N24"/>
  <c r="N26"/>
  <c r="N31"/>
  <c r="N33"/>
  <c r="N36"/>
  <c r="O43"/>
  <c r="L20"/>
  <c r="O20" s="1"/>
  <c r="Q20" s="1"/>
  <c r="L22"/>
  <c r="O22" s="1"/>
  <c r="Q22" s="1"/>
  <c r="L23"/>
  <c r="O23" s="1"/>
  <c r="Q23" s="1"/>
  <c r="L24"/>
  <c r="O24" s="1"/>
  <c r="Q24" s="1"/>
  <c r="L25"/>
  <c r="L26"/>
  <c r="O26" s="1"/>
  <c r="Q26" s="1"/>
  <c r="L27"/>
  <c r="O27" s="1"/>
  <c r="Q27" s="1"/>
  <c r="L28"/>
  <c r="O28" s="1"/>
  <c r="Q28" s="1"/>
  <c r="L31"/>
  <c r="O31" s="1"/>
  <c r="Q31" s="1"/>
  <c r="L33"/>
  <c r="O33" s="1"/>
  <c r="Q33" s="1"/>
  <c r="L36"/>
  <c r="O36" s="1"/>
  <c r="Q36" s="1"/>
  <c r="L38"/>
  <c r="O38" s="1"/>
  <c r="Q38" s="1"/>
  <c r="N10"/>
  <c r="L10"/>
  <c r="O10" s="1"/>
  <c r="Q10" s="1"/>
  <c r="N12"/>
  <c r="M11"/>
  <c r="N11" s="1"/>
  <c r="L12"/>
  <c r="O12" s="1"/>
  <c r="Q12" s="1"/>
  <c r="N33" i="4"/>
  <c r="O33"/>
  <c r="N27"/>
  <c r="N25"/>
  <c r="N24"/>
  <c r="L12" i="7"/>
  <c r="O12" s="1"/>
  <c r="Q12" s="1"/>
  <c r="L32" i="4"/>
  <c r="O32" s="1"/>
  <c r="Q32" s="1"/>
  <c r="L30"/>
  <c r="O30" s="1"/>
  <c r="Q30" s="1"/>
  <c r="L31"/>
  <c r="O31" s="1"/>
  <c r="Q31" s="1"/>
  <c r="L28"/>
  <c r="O28" s="1"/>
  <c r="Q28" s="1"/>
  <c r="O25"/>
  <c r="Q25" s="1"/>
  <c r="L23"/>
  <c r="O23" s="1"/>
  <c r="Q23" s="1"/>
  <c r="L26"/>
  <c r="O26" s="1"/>
  <c r="Q26" s="1"/>
  <c r="L29"/>
  <c r="O29" s="1"/>
  <c r="Q29" s="1"/>
  <c r="O27"/>
  <c r="Q27" s="1"/>
  <c r="K22"/>
  <c r="N22" s="1"/>
  <c r="K21"/>
  <c r="N21" s="1"/>
  <c r="K20"/>
  <c r="N20" s="1"/>
  <c r="K19"/>
  <c r="N19" s="1"/>
  <c r="K18"/>
  <c r="N18" s="1"/>
  <c r="K17"/>
  <c r="N17" s="1"/>
  <c r="K16"/>
  <c r="N16" s="1"/>
  <c r="K15"/>
  <c r="N15" s="1"/>
  <c r="K14"/>
  <c r="N14" s="1"/>
  <c r="K13"/>
  <c r="N13" s="1"/>
  <c r="I12"/>
  <c r="K12" s="1"/>
  <c r="N12" s="1"/>
  <c r="K11"/>
  <c r="K10"/>
  <c r="P11" i="7"/>
  <c r="J11"/>
  <c r="K11" s="1"/>
  <c r="O11" i="8" l="1"/>
  <c r="Q11" s="1"/>
  <c r="O11" i="4"/>
  <c r="Q11" s="1"/>
  <c r="N11"/>
  <c r="L10"/>
  <c r="N10"/>
  <c r="M11" i="7"/>
  <c r="N11" s="1"/>
  <c r="L15" i="4"/>
  <c r="O15" s="1"/>
  <c r="Q15" s="1"/>
  <c r="L12"/>
  <c r="O12" s="1"/>
  <c r="Q12" s="1"/>
  <c r="L13"/>
  <c r="O13" s="1"/>
  <c r="Q13" s="1"/>
  <c r="L14"/>
  <c r="O14" s="1"/>
  <c r="Q14" s="1"/>
  <c r="O22"/>
  <c r="Q22" s="1"/>
  <c r="L21"/>
  <c r="O21" s="1"/>
  <c r="Q21" s="1"/>
  <c r="L20"/>
  <c r="O20" s="1"/>
  <c r="Q20" s="1"/>
  <c r="O19"/>
  <c r="Q19" s="1"/>
  <c r="L18"/>
  <c r="O18" s="1"/>
  <c r="Q18" s="1"/>
  <c r="L17"/>
  <c r="O17" s="1"/>
  <c r="Q17" s="1"/>
  <c r="L16"/>
  <c r="O16" s="1"/>
  <c r="Q16" s="1"/>
  <c r="O10"/>
  <c r="Q10" s="1"/>
  <c r="O11" i="7" l="1"/>
  <c r="Q11" s="1"/>
  <c r="P10"/>
  <c r="J10"/>
  <c r="K10" s="1"/>
  <c r="N10" s="1"/>
  <c r="L10" l="1"/>
  <c r="O10" s="1"/>
  <c r="Q10" s="1"/>
</calcChain>
</file>

<file path=xl/sharedStrings.xml><?xml version="1.0" encoding="utf-8"?>
<sst xmlns="http://schemas.openxmlformats.org/spreadsheetml/2006/main" count="668" uniqueCount="218">
  <si>
    <t>FORNITORE</t>
  </si>
  <si>
    <t>NOTE</t>
  </si>
  <si>
    <t>OGGETTO</t>
  </si>
  <si>
    <t>IMPONIBILE  CONTRATTUALE (IMP. IRPEF)</t>
  </si>
  <si>
    <t>CASSA PROFESSIONISTI</t>
  </si>
  <si>
    <t>IMPONIBILE  FATTURA                  (IMPON. IVA)</t>
  </si>
  <si>
    <t>IVA</t>
  </si>
  <si>
    <t>TOTALE FATTURA</t>
  </si>
  <si>
    <t>RITENUTA DI ACCONTO (20%)</t>
  </si>
  <si>
    <t>NETTO A PAGARE</t>
  </si>
  <si>
    <t>CATEGORIA / COSTO</t>
  </si>
  <si>
    <t>COD. FISCALE - P. IVA</t>
  </si>
  <si>
    <t xml:space="preserve">Elenco contratti aggiornato al </t>
  </si>
  <si>
    <t>CONSULENZE LEGALI, NOTARILI</t>
  </si>
  <si>
    <t>ALTRE SPESE</t>
  </si>
  <si>
    <t>BIESSE S.r.l.</t>
  </si>
  <si>
    <t>Consulenze per marchio</t>
  </si>
  <si>
    <t>02207610987</t>
  </si>
  <si>
    <t>Engineering Ingegneria Informatica</t>
  </si>
  <si>
    <t>05724831002</t>
  </si>
  <si>
    <t>Ricerca e registrazione marchi</t>
  </si>
  <si>
    <t>Consulenza e assistenza Software</t>
  </si>
  <si>
    <t>Consulenza e assistenza Software gestionale</t>
  </si>
  <si>
    <t>Ordine aperto a rinnovo annuale</t>
  </si>
  <si>
    <t>CONTRATTO LEGATO ALLE SPESE DI RIQUALIFICAZIONE PALAZZETTO EX E.I.B.</t>
  </si>
  <si>
    <t>(Inserito in questa sezione tutti i contratti relativi alla riqualificazione del palazzetto Ex E.I.B. per coeerenza di progetto)</t>
  </si>
  <si>
    <t>Butterini arch. Valentina</t>
  </si>
  <si>
    <t>03596110175</t>
  </si>
  <si>
    <t>Primo Acconto importo RUP Riqualificazione progetto E.I.B.</t>
  </si>
  <si>
    <t>Verducci Arch. Paola</t>
  </si>
  <si>
    <t>03410570174</t>
  </si>
  <si>
    <t>Acconto su pratiche catastali riqualif. E.I.B.</t>
  </si>
  <si>
    <t>CONTRATTI ANNUALI O SPOT (NON PLURIENNALI)</t>
  </si>
  <si>
    <t>SISTRAL S.p.A.</t>
  </si>
  <si>
    <t>04305650964</t>
  </si>
  <si>
    <t>MANUTENZIONE STRAORDINARIA</t>
  </si>
  <si>
    <t>Acconto per progetto integrazione strutturale travi esterne pad. 1</t>
  </si>
  <si>
    <t>CONTRATTI PLURIENNALI O UTENZE</t>
  </si>
  <si>
    <t>BASILICO S.r.l.</t>
  </si>
  <si>
    <t>SERVIZIO HOSTING</t>
  </si>
  <si>
    <t>Servizio Hosting Sito Fiera di Brescia</t>
  </si>
  <si>
    <t>Penta Team S.r.l.</t>
  </si>
  <si>
    <t>03580960171</t>
  </si>
  <si>
    <t>Consulenza software</t>
  </si>
  <si>
    <t>Consulenti Software - Amministratori di sistema</t>
  </si>
  <si>
    <t>03579180989</t>
  </si>
  <si>
    <t>Studio Notarile Associato CPV</t>
  </si>
  <si>
    <t>03166250179</t>
  </si>
  <si>
    <t>FARCO S.r.l.</t>
  </si>
  <si>
    <t>Acconto su progetto di realizzatore evacuatori fumi e calore pad. Sud</t>
  </si>
  <si>
    <t>Ingros Carta Giustacchini</t>
  </si>
  <si>
    <t>01705680179</t>
  </si>
  <si>
    <t>SPESE DI CANCELLERIA</t>
  </si>
  <si>
    <t>Spese di cancelleria</t>
  </si>
  <si>
    <t>DIGIPRINT S.r.l.</t>
  </si>
  <si>
    <t>FRC S.r.l.</t>
  </si>
  <si>
    <t>01894390168</t>
  </si>
  <si>
    <t>03813430232</t>
  </si>
  <si>
    <t>Servizio copie e cancelleria</t>
  </si>
  <si>
    <t xml:space="preserve">Acquisto spot </t>
  </si>
  <si>
    <t>MANUTENZIONE IMPIANTI</t>
  </si>
  <si>
    <t>Manutenzione impianto condizionamento Fiera di Brescia</t>
  </si>
  <si>
    <t>Intervento spot nel 2016</t>
  </si>
  <si>
    <t>0488410010</t>
  </si>
  <si>
    <t>TELECOM</t>
  </si>
  <si>
    <t>EFFEGI DI FANTONI</t>
  </si>
  <si>
    <t>PRODUZIONE CIPIESSE</t>
  </si>
  <si>
    <t>DAP S.r.l.</t>
  </si>
  <si>
    <t>ZEROUNO INFORMATICA</t>
  </si>
  <si>
    <t>COMUNE DI BRESCIA</t>
  </si>
  <si>
    <t>PROBRIXIA AZIENDA SPECIALE CCIAA</t>
  </si>
  <si>
    <t>ACQUAVIVA S.r.l.</t>
  </si>
  <si>
    <t>QUADRIFOR</t>
  </si>
  <si>
    <t>AUTOSTRADE PER LITALIA</t>
  </si>
  <si>
    <t>LAZZARONI MARIO</t>
  </si>
  <si>
    <t>TELEPASS S.p.A.</t>
  </si>
  <si>
    <t>EDENRED ITALIA</t>
  </si>
  <si>
    <t>A2A ENERGIA S.p.A.</t>
  </si>
  <si>
    <t>GAS SALES</t>
  </si>
  <si>
    <t>A2A CICLO IDRICO</t>
  </si>
  <si>
    <t>A2A CALORE E SERVIZI</t>
  </si>
  <si>
    <t>ICBPI</t>
  </si>
  <si>
    <t>FLIGHT S.r.l.</t>
  </si>
  <si>
    <t>VODAFONE OMNITEL</t>
  </si>
  <si>
    <t>OVDAMATIC</t>
  </si>
  <si>
    <t>OVH S.r.l.</t>
  </si>
  <si>
    <t>INTRED S.p.A.</t>
  </si>
  <si>
    <t>LEROY MARLIN ITALIA S.p.A.</t>
  </si>
  <si>
    <t>BIEM S.p.A.</t>
  </si>
  <si>
    <t>PROGETTO STUDIO S.r.l.</t>
  </si>
  <si>
    <t>MICROSOFT IRELAND OPERATION</t>
  </si>
  <si>
    <t>DRIADE SAS</t>
  </si>
  <si>
    <t>TTE TERMO TECNICA ELETTRONICA</t>
  </si>
  <si>
    <t>ELETTROSYSTEM SNC</t>
  </si>
  <si>
    <t>NITOR SOC. COOP</t>
  </si>
  <si>
    <t>ESSEBI IMPIANTI E COSTRUZIONI</t>
  </si>
  <si>
    <t>BMB SERVICE S.r.l.</t>
  </si>
  <si>
    <t>AIFOS SERVICE</t>
  </si>
  <si>
    <t>BRT S.p.A.</t>
  </si>
  <si>
    <t>01872630171</t>
  </si>
  <si>
    <t>03278660984</t>
  </si>
  <si>
    <t>04507990150</t>
  </si>
  <si>
    <t>03335740175</t>
  </si>
  <si>
    <t>03476110170</t>
  </si>
  <si>
    <t>00761890177</t>
  </si>
  <si>
    <t>02714450984</t>
  </si>
  <si>
    <t>03792180980</t>
  </si>
  <si>
    <t>97115220580</t>
  </si>
  <si>
    <t>07516911000</t>
  </si>
  <si>
    <t>01898570989</t>
  </si>
  <si>
    <t>09771701001</t>
  </si>
  <si>
    <t>09429840151</t>
  </si>
  <si>
    <t>12883420155</t>
  </si>
  <si>
    <t>01340300332</t>
  </si>
  <si>
    <t>03258180987</t>
  </si>
  <si>
    <t>10421210153</t>
  </si>
  <si>
    <t>13212880150</t>
  </si>
  <si>
    <t>08052880963</t>
  </si>
  <si>
    <t>08539010010</t>
  </si>
  <si>
    <t>03146940170</t>
  </si>
  <si>
    <t>06157670966</t>
  </si>
  <si>
    <t>02018740981</t>
  </si>
  <si>
    <t>05602710963</t>
  </si>
  <si>
    <t>08202940584</t>
  </si>
  <si>
    <t>00858690175</t>
  </si>
  <si>
    <t>02155720234</t>
  </si>
  <si>
    <t>8256796U</t>
  </si>
  <si>
    <t>01716900178</t>
  </si>
  <si>
    <t>03256660980</t>
  </si>
  <si>
    <t>00828190173</t>
  </si>
  <si>
    <t>01950620987</t>
  </si>
  <si>
    <t>03417300989</t>
  </si>
  <si>
    <t>03059270177</t>
  </si>
  <si>
    <t>03129720987</t>
  </si>
  <si>
    <t>Utenze Telefoniche fisse</t>
  </si>
  <si>
    <t>totale pagato nel 2016</t>
  </si>
  <si>
    <t>MEDIAMARKET S.p.A.</t>
  </si>
  <si>
    <t>02630120166</t>
  </si>
  <si>
    <t>MATERIALE HARDWARE/SOFTWARE</t>
  </si>
  <si>
    <t>Acquisto fascette cavi elettrici e caricabatterie per pc portatile</t>
  </si>
  <si>
    <t>Spese di cancelleria varia</t>
  </si>
  <si>
    <t>Il pagato nel 2016</t>
  </si>
  <si>
    <t>ALLESTIMENTI EVENTI E FACCHINAGGI</t>
  </si>
  <si>
    <t xml:space="preserve">Allestimento per Test Università 2015  </t>
  </si>
  <si>
    <t>Solo il pagato nel 2016 (che è la netà della fattura del 2016)</t>
  </si>
  <si>
    <t>Coface S.p.A.</t>
  </si>
  <si>
    <t>09448210104</t>
  </si>
  <si>
    <t>oneri fideiussori</t>
  </si>
  <si>
    <t>Fideiussione reticolo minore fiume grande</t>
  </si>
  <si>
    <t>dal 28/02/2015 al 28/02/2016</t>
  </si>
  <si>
    <t>Noleggio Fotocopiatori e spese per fotocopie</t>
  </si>
  <si>
    <t>incluse spese vecchie Brend</t>
  </si>
  <si>
    <t>Materiale Software e hardware</t>
  </si>
  <si>
    <t>Canone Assistenza Server  aziendale</t>
  </si>
  <si>
    <t>Imposte e Tasse diverse</t>
  </si>
  <si>
    <t>Canone demaniale Roggia Fiume Sorbanella</t>
  </si>
  <si>
    <t>Consulenze Immobiliari</t>
  </si>
  <si>
    <t>Comp. Anno 2015</t>
  </si>
  <si>
    <t>Perizia di Stima Immobili Polo Fieristico</t>
  </si>
  <si>
    <t>Varie amministrative</t>
  </si>
  <si>
    <t>Boccioni Acqua e mantenzione erogatori</t>
  </si>
  <si>
    <t>Quadrifor c/contributi</t>
  </si>
  <si>
    <t>Quota associativa quadrifor dipendenti</t>
  </si>
  <si>
    <t>Spese per Telepass</t>
  </si>
  <si>
    <t>Telepass rimborsato a Geom. Giorgio Bassi</t>
  </si>
  <si>
    <t>Contratto chiuso</t>
  </si>
  <si>
    <t>Manutenzione immobili</t>
  </si>
  <si>
    <t>Intervento di manutenzione edile polo fieristico</t>
  </si>
  <si>
    <t>Acquisto buoni pasto</t>
  </si>
  <si>
    <t>Acquisto buoni pasto per dipendenti</t>
  </si>
  <si>
    <t>Acquisto buoni pasto nel 2016</t>
  </si>
  <si>
    <t>Spese per Energia Elettrica</t>
  </si>
  <si>
    <t>Utenza energia elettrica</t>
  </si>
  <si>
    <t>Spese per acqua</t>
  </si>
  <si>
    <t xml:space="preserve">Utenza acqua </t>
  </si>
  <si>
    <t>Spese Teleriscaldamento</t>
  </si>
  <si>
    <t>Servizio Home Banking fiera Banco di Brescia</t>
  </si>
  <si>
    <t>Servizio Pony Express</t>
  </si>
  <si>
    <t>Utenze Telefoniche cellulari</t>
  </si>
  <si>
    <t>Macchina cialde caffè</t>
  </si>
  <si>
    <t>Spese per domini internet</t>
  </si>
  <si>
    <t>Contratto connessione internet e telefonia VOIP</t>
  </si>
  <si>
    <t>Spese Varie</t>
  </si>
  <si>
    <t>Acquisto imballi per trasloco da i.f.b. a A.I.B.</t>
  </si>
  <si>
    <t>Italsocotec</t>
  </si>
  <si>
    <t>CONSULENZE TECNICHE Immobiliari</t>
  </si>
  <si>
    <t>Validazione progetto riqualificazione ex E.I.B.</t>
  </si>
  <si>
    <t>Manutenzione Impianti</t>
  </si>
  <si>
    <t>Manutenzione Ascensori</t>
  </si>
  <si>
    <t>Assistenza e manutenzione timbratore e prg fatture elettroniche</t>
  </si>
  <si>
    <t>Indirizzi posta elettronica Microsoft Exchange</t>
  </si>
  <si>
    <t>Assicurazioni</t>
  </si>
  <si>
    <t>polizze assicurative anno 2016</t>
  </si>
  <si>
    <t>Manutenzione impianto teleriscaldamento i.f.b.</t>
  </si>
  <si>
    <t>Manutenzione Impianti Allarme e Videosorveglianza</t>
  </si>
  <si>
    <t>Spese di pulizia</t>
  </si>
  <si>
    <t>Contratto pulizia uffici e bagni</t>
  </si>
  <si>
    <t>Manutenzione Impianti elettrici</t>
  </si>
  <si>
    <t>Derattizzazione</t>
  </si>
  <si>
    <t>Spese per Formazione</t>
  </si>
  <si>
    <t>Corso antincendio n. 1 dipendenti</t>
  </si>
  <si>
    <t>Spese di trasporto</t>
  </si>
  <si>
    <t>Spese di trasporto invio plico a Milano</t>
  </si>
  <si>
    <t>Verbali Assemblee straordinarie</t>
  </si>
  <si>
    <t>Registrazone e gesione Marchi</t>
  </si>
  <si>
    <t>TIPO DI PROCEDURA</t>
  </si>
  <si>
    <t>DATA SOTTOSCRIZIONE</t>
  </si>
  <si>
    <t>DATA INIZIO DEL CONTRATTO</t>
  </si>
  <si>
    <t>DATA TERMINE CONTRATTO</t>
  </si>
  <si>
    <t>TOTALE COSTO IVA ESCLUSA</t>
  </si>
  <si>
    <t>Affidamento in economia - Affidamento Diretto</t>
  </si>
  <si>
    <t>DATA INIZIO CONTRATTO</t>
  </si>
  <si>
    <t>IMPORTO IVA ESCLUSA</t>
  </si>
  <si>
    <t>DATA TERMINE DEL CONTRATTO</t>
  </si>
  <si>
    <t>Annuale a rinnovo</t>
  </si>
  <si>
    <t xml:space="preserve">S.p.A. Immobiliare Fiera di Brescia </t>
  </si>
  <si>
    <t>Importo fatturato nel 2016</t>
  </si>
  <si>
    <t>CONTRATTI LEGATI ALLE SPESE DI RIQUALIFICAZIONE PALAZZETTO EX E.I.B.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</si>
</sst>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1" applyFont="1"/>
    <xf numFmtId="49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1" applyNumberFormat="1" applyFont="1" applyAlignment="1">
      <alignment wrapText="1"/>
    </xf>
    <xf numFmtId="43" fontId="0" fillId="0" borderId="0" xfId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quotePrefix="1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0" fillId="0" borderId="0" xfId="0" quotePrefix="1"/>
    <xf numFmtId="49" fontId="0" fillId="0" borderId="0" xfId="0" applyNumberFormat="1" applyFill="1" applyBorder="1" applyAlignment="1">
      <alignment wrapText="1"/>
    </xf>
    <xf numFmtId="49" fontId="0" fillId="0" borderId="0" xfId="0" quotePrefix="1" applyNumberFormat="1"/>
    <xf numFmtId="49" fontId="0" fillId="0" borderId="0" xfId="0" applyNumberFormat="1"/>
    <xf numFmtId="49" fontId="0" fillId="0" borderId="0" xfId="0" applyNumberFormat="1" applyFill="1" applyAlignment="1">
      <alignment wrapText="1"/>
    </xf>
    <xf numFmtId="43" fontId="0" fillId="0" borderId="0" xfId="1" applyFont="1" applyAlignment="1">
      <alignment horizontal="right" wrapText="1"/>
    </xf>
    <xf numFmtId="0" fontId="0" fillId="0" borderId="0" xfId="0" applyFill="1" applyAlignment="1">
      <alignment wrapText="1"/>
    </xf>
    <xf numFmtId="49" fontId="0" fillId="0" borderId="0" xfId="1" applyNumberFormat="1" applyFont="1" applyFill="1" applyAlignment="1">
      <alignment wrapText="1"/>
    </xf>
    <xf numFmtId="49" fontId="0" fillId="0" borderId="0" xfId="0" applyNumberFormat="1" applyFill="1"/>
    <xf numFmtId="43" fontId="0" fillId="0" borderId="0" xfId="1" applyFont="1" applyFill="1"/>
    <xf numFmtId="0" fontId="0" fillId="0" borderId="0" xfId="0" quotePrefix="1" applyFill="1" applyBorder="1" applyAlignment="1">
      <alignment horizontal="center"/>
    </xf>
    <xf numFmtId="0" fontId="5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zoomScaleNormal="100" workbookViewId="0">
      <selection activeCell="A5" sqref="A5"/>
    </sheetView>
  </sheetViews>
  <sheetFormatPr defaultRowHeight="15" outlineLevelCol="1"/>
  <cols>
    <col min="1" max="1" width="21.85546875" customWidth="1"/>
    <col min="2" max="2" width="13.85546875" customWidth="1"/>
    <col min="3" max="3" width="20" hidden="1" customWidth="1" outlineLevel="1"/>
    <col min="4" max="4" width="25.42578125" customWidth="1" collapsed="1"/>
    <col min="5" max="5" width="22.5703125" customWidth="1"/>
    <col min="6" max="6" width="18.42578125" customWidth="1"/>
    <col min="7" max="7" width="24" customWidth="1"/>
    <col min="8" max="8" width="23.85546875" customWidth="1"/>
    <col min="9" max="13" width="16.5703125" hidden="1" customWidth="1" outlineLevel="1"/>
    <col min="14" max="14" width="16.5703125" customWidth="1" collapsed="1"/>
    <col min="15" max="15" width="12.5703125" hidden="1" customWidth="1" outlineLevel="1"/>
    <col min="16" max="16" width="16.5703125" hidden="1" customWidth="1" outlineLevel="1"/>
    <col min="17" max="17" width="13.85546875" hidden="1" customWidth="1" outlineLevel="1"/>
    <col min="18" max="18" width="33.85546875" customWidth="1" collapsed="1"/>
  </cols>
  <sheetData>
    <row r="1" spans="1:18">
      <c r="A1" s="2"/>
      <c r="B1" s="2"/>
      <c r="C1" s="2"/>
    </row>
    <row r="2" spans="1:18" ht="18.75">
      <c r="A2" s="24" t="s">
        <v>215</v>
      </c>
      <c r="B2" s="2"/>
      <c r="C2" s="2"/>
    </row>
    <row r="3" spans="1:18">
      <c r="A3" s="2"/>
      <c r="B3" s="2"/>
      <c r="C3" s="2"/>
    </row>
    <row r="4" spans="1:18">
      <c r="A4" s="2" t="s">
        <v>217</v>
      </c>
      <c r="B4" s="2"/>
      <c r="C4" s="2"/>
    </row>
    <row r="5" spans="1:18">
      <c r="A5" t="s">
        <v>25</v>
      </c>
    </row>
    <row r="7" spans="1:18">
      <c r="A7" s="1" t="s">
        <v>12</v>
      </c>
      <c r="B7" s="1"/>
      <c r="D7" s="10">
        <v>42735</v>
      </c>
      <c r="E7" s="10"/>
      <c r="F7" s="10"/>
      <c r="G7" s="10"/>
      <c r="H7" s="10"/>
    </row>
    <row r="9" spans="1:18" ht="45">
      <c r="A9" s="3" t="s">
        <v>0</v>
      </c>
      <c r="B9" s="5" t="s">
        <v>11</v>
      </c>
      <c r="C9" s="3" t="s">
        <v>10</v>
      </c>
      <c r="D9" s="3" t="s">
        <v>2</v>
      </c>
      <c r="E9" s="5" t="s">
        <v>205</v>
      </c>
      <c r="F9" s="5" t="s">
        <v>206</v>
      </c>
      <c r="G9" s="5" t="s">
        <v>207</v>
      </c>
      <c r="H9" s="5" t="s">
        <v>208</v>
      </c>
      <c r="I9" s="5" t="s">
        <v>3</v>
      </c>
      <c r="J9" s="5" t="s">
        <v>4</v>
      </c>
      <c r="K9" s="5" t="s">
        <v>5</v>
      </c>
      <c r="L9" s="5" t="s">
        <v>6</v>
      </c>
      <c r="M9" s="5" t="s">
        <v>14</v>
      </c>
      <c r="N9" s="5" t="s">
        <v>209</v>
      </c>
      <c r="O9" s="5" t="s">
        <v>7</v>
      </c>
      <c r="P9" s="5" t="s">
        <v>8</v>
      </c>
      <c r="Q9" s="5" t="s">
        <v>9</v>
      </c>
      <c r="R9" s="3" t="s">
        <v>1</v>
      </c>
    </row>
    <row r="10" spans="1:18" ht="45">
      <c r="A10" s="7" t="s">
        <v>26</v>
      </c>
      <c r="B10" s="13" t="s">
        <v>27</v>
      </c>
      <c r="C10" s="6" t="s">
        <v>185</v>
      </c>
      <c r="D10" s="7" t="s">
        <v>28</v>
      </c>
      <c r="E10" s="7" t="s">
        <v>210</v>
      </c>
      <c r="F10" s="7"/>
      <c r="G10" s="7"/>
      <c r="H10" s="7"/>
      <c r="I10" s="4">
        <v>10000</v>
      </c>
      <c r="J10" s="4">
        <f>I10*4%</f>
        <v>400</v>
      </c>
      <c r="K10" s="4">
        <f>I10+J10</f>
        <v>10400</v>
      </c>
      <c r="L10" s="4">
        <f>K10*0.22</f>
        <v>2288</v>
      </c>
      <c r="M10" s="4">
        <v>0</v>
      </c>
      <c r="N10" s="4">
        <f>K10+M10</f>
        <v>10400</v>
      </c>
      <c r="O10" s="4">
        <f>K10+L10</f>
        <v>12688</v>
      </c>
      <c r="P10" s="4">
        <f>I10*20%</f>
        <v>2000</v>
      </c>
      <c r="Q10" s="4">
        <f t="shared" ref="Q10:Q12" si="0">O10-P10</f>
        <v>10688</v>
      </c>
    </row>
    <row r="11" spans="1:18" ht="45">
      <c r="A11" t="s">
        <v>29</v>
      </c>
      <c r="B11" s="13" t="s">
        <v>30</v>
      </c>
      <c r="C11" s="6" t="s">
        <v>185</v>
      </c>
      <c r="D11" s="7" t="s">
        <v>31</v>
      </c>
      <c r="E11" s="7" t="s">
        <v>210</v>
      </c>
      <c r="F11" s="7"/>
      <c r="G11" s="7"/>
      <c r="H11" s="7"/>
      <c r="I11" s="9">
        <v>567</v>
      </c>
      <c r="J11" s="4">
        <f>I11*4%</f>
        <v>22.68</v>
      </c>
      <c r="K11" s="4">
        <f t="shared" ref="K11:K12" si="1">I11+J11</f>
        <v>589.67999999999995</v>
      </c>
      <c r="L11" s="4">
        <v>402</v>
      </c>
      <c r="M11" s="4">
        <f t="shared" ref="M11" si="2">K11*22%</f>
        <v>129.72959999999998</v>
      </c>
      <c r="N11" s="4">
        <f t="shared" ref="N11:N12" si="3">K11+M11</f>
        <v>719.40959999999995</v>
      </c>
      <c r="O11" s="4">
        <f>K11+L11+M11</f>
        <v>1121.4096</v>
      </c>
      <c r="P11" s="4">
        <f>I11*20%</f>
        <v>113.4</v>
      </c>
      <c r="Q11" s="4">
        <f t="shared" si="0"/>
        <v>1008.0096</v>
      </c>
    </row>
    <row r="12" spans="1:18" ht="45.75" customHeight="1">
      <c r="A12" s="7" t="s">
        <v>184</v>
      </c>
      <c r="B12" s="16" t="s">
        <v>123</v>
      </c>
      <c r="C12" s="6" t="s">
        <v>185</v>
      </c>
      <c r="D12" s="7" t="s">
        <v>186</v>
      </c>
      <c r="E12" s="7" t="s">
        <v>210</v>
      </c>
      <c r="F12" s="7"/>
      <c r="G12" s="7"/>
      <c r="H12" s="7"/>
      <c r="I12" s="4">
        <v>21320</v>
      </c>
      <c r="J12" s="4">
        <v>0</v>
      </c>
      <c r="K12" s="4">
        <f t="shared" si="1"/>
        <v>21320</v>
      </c>
      <c r="L12" s="4">
        <f>K12*0.22</f>
        <v>4690.3999999999996</v>
      </c>
      <c r="M12" s="4">
        <v>0</v>
      </c>
      <c r="N12" s="4">
        <f t="shared" si="3"/>
        <v>21320</v>
      </c>
      <c r="O12" s="4">
        <f>K12+L12+M12</f>
        <v>26010.400000000001</v>
      </c>
      <c r="P12" s="4">
        <v>0</v>
      </c>
      <c r="Q12" s="4">
        <f t="shared" si="0"/>
        <v>26010.400000000001</v>
      </c>
    </row>
    <row r="13" spans="1:18" ht="45.75" customHeight="1">
      <c r="C13" s="6"/>
      <c r="D13" s="7"/>
      <c r="E13" s="7"/>
      <c r="F13" s="7"/>
      <c r="G13" s="7"/>
      <c r="H13" s="7"/>
      <c r="I13" s="4"/>
      <c r="J13" s="4"/>
      <c r="K13" s="4"/>
      <c r="L13" s="4"/>
      <c r="M13" s="4"/>
      <c r="N13" s="4"/>
      <c r="O13" s="4"/>
      <c r="P13" s="4"/>
      <c r="Q13" s="4"/>
    </row>
    <row r="14" spans="1:18" ht="45.75" customHeight="1">
      <c r="A14" s="2" t="s">
        <v>32</v>
      </c>
      <c r="B14" s="2"/>
      <c r="C14" s="2"/>
    </row>
    <row r="15" spans="1:18" ht="45" customHeight="1"/>
    <row r="16" spans="1:18">
      <c r="A16" s="1" t="s">
        <v>12</v>
      </c>
      <c r="B16" s="1"/>
      <c r="D16" s="10">
        <v>42735</v>
      </c>
      <c r="E16" s="10"/>
      <c r="F16" s="10"/>
      <c r="G16" s="10"/>
      <c r="H16" s="10"/>
    </row>
    <row r="17" spans="1:18">
      <c r="A17" s="1"/>
      <c r="B17" s="1"/>
      <c r="D17" s="10"/>
      <c r="E17" s="10"/>
      <c r="F17" s="10"/>
      <c r="G17" s="10"/>
      <c r="H17" s="10"/>
    </row>
    <row r="19" spans="1:18" ht="45">
      <c r="A19" s="3" t="s">
        <v>0</v>
      </c>
      <c r="B19" s="5" t="s">
        <v>11</v>
      </c>
      <c r="C19" s="3" t="s">
        <v>10</v>
      </c>
      <c r="D19" s="3" t="s">
        <v>2</v>
      </c>
      <c r="E19" s="5" t="s">
        <v>205</v>
      </c>
      <c r="F19" s="5" t="s">
        <v>206</v>
      </c>
      <c r="G19" s="5" t="s">
        <v>211</v>
      </c>
      <c r="H19" s="5" t="s">
        <v>208</v>
      </c>
      <c r="I19" s="5" t="s">
        <v>3</v>
      </c>
      <c r="J19" s="5" t="s">
        <v>4</v>
      </c>
      <c r="K19" s="5" t="s">
        <v>5</v>
      </c>
      <c r="L19" s="5" t="s">
        <v>6</v>
      </c>
      <c r="M19" s="5" t="s">
        <v>14</v>
      </c>
      <c r="N19" s="5" t="s">
        <v>212</v>
      </c>
      <c r="O19" s="5" t="s">
        <v>7</v>
      </c>
      <c r="P19" s="5" t="s">
        <v>8</v>
      </c>
      <c r="Q19" s="5" t="s">
        <v>9</v>
      </c>
      <c r="R19" s="3" t="s">
        <v>1</v>
      </c>
    </row>
    <row r="20" spans="1:18" ht="45">
      <c r="A20" s="7" t="s">
        <v>33</v>
      </c>
      <c r="B20" s="13" t="s">
        <v>34</v>
      </c>
      <c r="C20" s="6" t="s">
        <v>35</v>
      </c>
      <c r="D20" s="7" t="s">
        <v>36</v>
      </c>
      <c r="E20" s="7" t="s">
        <v>210</v>
      </c>
      <c r="F20" s="7"/>
      <c r="G20" s="7"/>
      <c r="H20" s="7"/>
      <c r="I20" s="4">
        <v>34400</v>
      </c>
      <c r="J20" s="4">
        <v>0</v>
      </c>
      <c r="K20" s="4">
        <f t="shared" ref="K20:K39" si="4">I20+J20</f>
        <v>34400</v>
      </c>
      <c r="L20" s="4">
        <f>K20*0.22</f>
        <v>7568</v>
      </c>
      <c r="M20" s="4">
        <v>0</v>
      </c>
      <c r="N20" s="4">
        <f>K20+M20</f>
        <v>34400</v>
      </c>
      <c r="O20" s="4">
        <f>K20+L20</f>
        <v>41968</v>
      </c>
      <c r="P20" s="4">
        <v>0</v>
      </c>
      <c r="Q20" s="4">
        <f t="shared" ref="Q20:Q42" si="5">O20-P20</f>
        <v>41968</v>
      </c>
      <c r="R20" t="s">
        <v>216</v>
      </c>
    </row>
    <row r="21" spans="1:18" ht="45">
      <c r="A21" t="s">
        <v>48</v>
      </c>
      <c r="B21" s="13" t="s">
        <v>47</v>
      </c>
      <c r="C21" s="6" t="s">
        <v>35</v>
      </c>
      <c r="D21" s="7" t="s">
        <v>49</v>
      </c>
      <c r="E21" s="7" t="s">
        <v>210</v>
      </c>
      <c r="F21" s="7"/>
      <c r="G21" s="7"/>
      <c r="H21" s="7"/>
      <c r="I21" s="9">
        <v>13200</v>
      </c>
      <c r="J21" s="4">
        <v>0</v>
      </c>
      <c r="K21" s="4">
        <f t="shared" si="4"/>
        <v>13200</v>
      </c>
      <c r="L21" s="4"/>
      <c r="M21" s="4">
        <v>0</v>
      </c>
      <c r="N21" s="4">
        <f t="shared" ref="N21:N43" si="6">K21+M21</f>
        <v>13200</v>
      </c>
      <c r="O21" s="4">
        <f t="shared" ref="O21:O43" si="7">K21+L21+M21</f>
        <v>13200</v>
      </c>
      <c r="P21" s="4">
        <v>0</v>
      </c>
      <c r="Q21" s="4">
        <f t="shared" si="5"/>
        <v>13200</v>
      </c>
      <c r="R21" t="s">
        <v>216</v>
      </c>
    </row>
    <row r="22" spans="1:18" ht="45">
      <c r="A22" s="7" t="s">
        <v>50</v>
      </c>
      <c r="B22" s="13" t="s">
        <v>51</v>
      </c>
      <c r="C22" s="6" t="s">
        <v>52</v>
      </c>
      <c r="D22" s="7" t="s">
        <v>53</v>
      </c>
      <c r="E22" s="7" t="s">
        <v>210</v>
      </c>
      <c r="F22" s="7"/>
      <c r="G22" s="7"/>
      <c r="H22" s="7"/>
      <c r="I22" s="4">
        <f>31.78/1.22</f>
        <v>26.049180327868854</v>
      </c>
      <c r="J22" s="4">
        <v>0</v>
      </c>
      <c r="K22" s="4">
        <f t="shared" si="4"/>
        <v>26.049180327868854</v>
      </c>
      <c r="L22" s="4">
        <f t="shared" ref="L22:L28" si="8">K22*0.22</f>
        <v>5.7308196721311475</v>
      </c>
      <c r="M22" s="4">
        <v>0</v>
      </c>
      <c r="N22" s="4">
        <f t="shared" si="6"/>
        <v>26.049180327868854</v>
      </c>
      <c r="O22" s="4">
        <f t="shared" si="7"/>
        <v>31.78</v>
      </c>
      <c r="P22" s="4">
        <v>0</v>
      </c>
      <c r="Q22" s="4">
        <f t="shared" si="5"/>
        <v>31.78</v>
      </c>
    </row>
    <row r="23" spans="1:18" ht="45">
      <c r="A23" s="7" t="s">
        <v>54</v>
      </c>
      <c r="B23" s="15" t="s">
        <v>56</v>
      </c>
      <c r="C23" s="6" t="s">
        <v>52</v>
      </c>
      <c r="D23" s="8" t="s">
        <v>58</v>
      </c>
      <c r="E23" s="7" t="s">
        <v>210</v>
      </c>
      <c r="F23" s="8"/>
      <c r="G23" s="8"/>
      <c r="H23" s="8"/>
      <c r="I23" s="4">
        <f>92.28/1.22</f>
        <v>75.639344262295083</v>
      </c>
      <c r="J23" s="4">
        <v>0</v>
      </c>
      <c r="K23" s="4">
        <f t="shared" si="4"/>
        <v>75.639344262295083</v>
      </c>
      <c r="L23" s="4">
        <f t="shared" si="8"/>
        <v>16.640655737704918</v>
      </c>
      <c r="M23" s="4">
        <v>0</v>
      </c>
      <c r="N23" s="4">
        <f t="shared" si="6"/>
        <v>75.639344262295083</v>
      </c>
      <c r="O23" s="4">
        <f t="shared" si="7"/>
        <v>92.28</v>
      </c>
      <c r="P23" s="4">
        <v>0</v>
      </c>
      <c r="Q23" s="4">
        <f t="shared" si="5"/>
        <v>92.28</v>
      </c>
      <c r="R23" t="s">
        <v>59</v>
      </c>
    </row>
    <row r="24" spans="1:18" ht="45">
      <c r="A24" s="7" t="s">
        <v>55</v>
      </c>
      <c r="B24" s="15" t="s">
        <v>57</v>
      </c>
      <c r="C24" s="6" t="s">
        <v>60</v>
      </c>
      <c r="D24" s="8" t="s">
        <v>61</v>
      </c>
      <c r="E24" s="7" t="s">
        <v>210</v>
      </c>
      <c r="F24" s="8"/>
      <c r="G24" s="8"/>
      <c r="H24" s="8"/>
      <c r="I24" s="9">
        <f>1620.16</f>
        <v>1620.16</v>
      </c>
      <c r="J24" s="4">
        <v>0</v>
      </c>
      <c r="K24" s="4">
        <f t="shared" si="4"/>
        <v>1620.16</v>
      </c>
      <c r="L24" s="4">
        <f t="shared" si="8"/>
        <v>356.43520000000001</v>
      </c>
      <c r="M24" s="4">
        <v>0</v>
      </c>
      <c r="N24" s="4">
        <f t="shared" si="6"/>
        <v>1620.16</v>
      </c>
      <c r="O24" s="4">
        <f t="shared" si="7"/>
        <v>1976.5952000000002</v>
      </c>
      <c r="P24" s="4">
        <v>0</v>
      </c>
      <c r="Q24" s="4">
        <f t="shared" si="5"/>
        <v>1976.5952000000002</v>
      </c>
      <c r="R24" t="s">
        <v>62</v>
      </c>
    </row>
    <row r="25" spans="1:18" ht="45">
      <c r="A25" s="7" t="s">
        <v>136</v>
      </c>
      <c r="B25" s="15" t="s">
        <v>137</v>
      </c>
      <c r="C25" s="6" t="s">
        <v>138</v>
      </c>
      <c r="D25" s="8" t="s">
        <v>139</v>
      </c>
      <c r="E25" s="7" t="s">
        <v>210</v>
      </c>
      <c r="F25" s="8"/>
      <c r="G25" s="8"/>
      <c r="H25" s="8"/>
      <c r="I25" s="4">
        <f>44.98/1.22</f>
        <v>36.868852459016395</v>
      </c>
      <c r="J25" s="4">
        <v>0</v>
      </c>
      <c r="K25" s="4">
        <f t="shared" si="4"/>
        <v>36.868852459016395</v>
      </c>
      <c r="L25" s="4">
        <f t="shared" si="8"/>
        <v>8.1111475409836071</v>
      </c>
      <c r="M25" s="4">
        <v>0</v>
      </c>
      <c r="N25" s="4">
        <f t="shared" si="6"/>
        <v>36.868852459016395</v>
      </c>
      <c r="O25" s="4">
        <f t="shared" si="7"/>
        <v>44.980000000000004</v>
      </c>
      <c r="P25" s="4">
        <v>0</v>
      </c>
      <c r="Q25" s="4">
        <f t="shared" si="5"/>
        <v>44.980000000000004</v>
      </c>
    </row>
    <row r="26" spans="1:18" ht="45">
      <c r="A26" s="7" t="s">
        <v>65</v>
      </c>
      <c r="B26" s="16" t="s">
        <v>99</v>
      </c>
      <c r="C26" s="6" t="s">
        <v>52</v>
      </c>
      <c r="D26" s="8" t="s">
        <v>140</v>
      </c>
      <c r="E26" s="7" t="s">
        <v>210</v>
      </c>
      <c r="F26" s="8"/>
      <c r="G26" s="8"/>
      <c r="H26" s="8"/>
      <c r="I26" s="4">
        <f>330.98/1.22</f>
        <v>271.29508196721315</v>
      </c>
      <c r="J26" s="4">
        <v>0</v>
      </c>
      <c r="K26" s="4">
        <f t="shared" si="4"/>
        <v>271.29508196721315</v>
      </c>
      <c r="L26" s="4">
        <f t="shared" si="8"/>
        <v>59.684918032786896</v>
      </c>
      <c r="M26" s="4">
        <v>0</v>
      </c>
      <c r="N26" s="4">
        <f t="shared" si="6"/>
        <v>271.29508196721315</v>
      </c>
      <c r="O26" s="4">
        <f t="shared" si="7"/>
        <v>330.98</v>
      </c>
      <c r="P26" s="4">
        <v>0</v>
      </c>
      <c r="Q26" s="4">
        <f t="shared" si="5"/>
        <v>330.98</v>
      </c>
      <c r="R26" t="s">
        <v>141</v>
      </c>
    </row>
    <row r="27" spans="1:18" ht="45">
      <c r="A27" s="7" t="s">
        <v>66</v>
      </c>
      <c r="B27" s="16" t="s">
        <v>100</v>
      </c>
      <c r="C27" s="6" t="s">
        <v>142</v>
      </c>
      <c r="D27" s="8" t="s">
        <v>143</v>
      </c>
      <c r="E27" s="7" t="s">
        <v>210</v>
      </c>
      <c r="F27" s="8"/>
      <c r="G27" s="8"/>
      <c r="H27" s="8"/>
      <c r="I27" s="4">
        <f>12249.1/1.22</f>
        <v>10040.245901639344</v>
      </c>
      <c r="J27" s="4">
        <v>0</v>
      </c>
      <c r="K27" s="4">
        <f t="shared" si="4"/>
        <v>10040.245901639344</v>
      </c>
      <c r="L27" s="4">
        <f t="shared" si="8"/>
        <v>2208.8540983606558</v>
      </c>
      <c r="M27" s="4">
        <v>0</v>
      </c>
      <c r="N27" s="4">
        <f t="shared" si="6"/>
        <v>10040.245901639344</v>
      </c>
      <c r="O27" s="4">
        <f t="shared" si="7"/>
        <v>12249.1</v>
      </c>
      <c r="P27" s="4">
        <v>0</v>
      </c>
      <c r="Q27" s="4">
        <f t="shared" si="5"/>
        <v>12249.1</v>
      </c>
      <c r="R27" s="7" t="s">
        <v>144</v>
      </c>
    </row>
    <row r="28" spans="1:18" ht="45">
      <c r="A28" s="17" t="s">
        <v>70</v>
      </c>
      <c r="B28" s="21" t="s">
        <v>105</v>
      </c>
      <c r="C28" s="19" t="s">
        <v>156</v>
      </c>
      <c r="D28" s="20" t="s">
        <v>158</v>
      </c>
      <c r="E28" s="7" t="s">
        <v>210</v>
      </c>
      <c r="F28" s="20"/>
      <c r="G28" s="20"/>
      <c r="H28" s="20"/>
      <c r="I28" s="22">
        <f>30500/1.22</f>
        <v>25000</v>
      </c>
      <c r="J28" s="22">
        <v>0</v>
      </c>
      <c r="K28" s="22">
        <f t="shared" si="4"/>
        <v>25000</v>
      </c>
      <c r="L28" s="22">
        <f t="shared" si="8"/>
        <v>5500</v>
      </c>
      <c r="M28" s="22">
        <v>0</v>
      </c>
      <c r="N28" s="4">
        <f t="shared" si="6"/>
        <v>25000</v>
      </c>
      <c r="O28" s="22">
        <f t="shared" si="7"/>
        <v>30500</v>
      </c>
      <c r="P28" s="22">
        <v>0</v>
      </c>
      <c r="Q28" s="22">
        <f t="shared" si="5"/>
        <v>30500</v>
      </c>
      <c r="R28" s="20" t="s">
        <v>157</v>
      </c>
    </row>
    <row r="29" spans="1:18" ht="45">
      <c r="A29" s="7" t="s">
        <v>72</v>
      </c>
      <c r="B29" s="16" t="s">
        <v>107</v>
      </c>
      <c r="C29" s="6" t="s">
        <v>161</v>
      </c>
      <c r="D29" s="6" t="s">
        <v>162</v>
      </c>
      <c r="E29" s="7" t="s">
        <v>210</v>
      </c>
      <c r="F29" s="6"/>
      <c r="G29" s="6"/>
      <c r="H29" s="6"/>
      <c r="I29" s="4">
        <v>75</v>
      </c>
      <c r="J29" s="4">
        <v>0</v>
      </c>
      <c r="K29" s="4">
        <f t="shared" si="4"/>
        <v>75</v>
      </c>
      <c r="L29" s="4">
        <v>0</v>
      </c>
      <c r="M29" s="4">
        <v>0</v>
      </c>
      <c r="N29" s="4">
        <f t="shared" si="6"/>
        <v>75</v>
      </c>
      <c r="O29" s="4">
        <f t="shared" si="7"/>
        <v>75</v>
      </c>
      <c r="P29" s="4">
        <v>0</v>
      </c>
      <c r="Q29" s="4">
        <f t="shared" si="5"/>
        <v>75</v>
      </c>
      <c r="R29" s="7"/>
    </row>
    <row r="30" spans="1:18" ht="45">
      <c r="A30" s="7" t="s">
        <v>74</v>
      </c>
      <c r="B30" s="16" t="s">
        <v>109</v>
      </c>
      <c r="C30" s="6" t="s">
        <v>166</v>
      </c>
      <c r="D30" s="8" t="s">
        <v>167</v>
      </c>
      <c r="E30" s="7" t="s">
        <v>210</v>
      </c>
      <c r="F30" s="8"/>
      <c r="G30" s="8"/>
      <c r="H30" s="8"/>
      <c r="I30" s="4">
        <v>2500</v>
      </c>
      <c r="J30" s="4">
        <v>0</v>
      </c>
      <c r="K30" s="4">
        <f t="shared" si="4"/>
        <v>2500</v>
      </c>
      <c r="L30" s="4">
        <f>K30*0.22</f>
        <v>550</v>
      </c>
      <c r="M30" s="4">
        <v>0</v>
      </c>
      <c r="N30" s="4">
        <f t="shared" si="6"/>
        <v>2500</v>
      </c>
      <c r="O30" s="4">
        <f t="shared" si="7"/>
        <v>3050</v>
      </c>
      <c r="P30" s="4">
        <v>0</v>
      </c>
      <c r="Q30" s="4">
        <f t="shared" si="5"/>
        <v>3050</v>
      </c>
      <c r="R30" s="7"/>
    </row>
    <row r="31" spans="1:18" ht="45">
      <c r="A31" s="7" t="s">
        <v>82</v>
      </c>
      <c r="B31" s="16" t="s">
        <v>117</v>
      </c>
      <c r="C31" s="6" t="s">
        <v>177</v>
      </c>
      <c r="D31" s="6" t="s">
        <v>177</v>
      </c>
      <c r="E31" s="7" t="s">
        <v>210</v>
      </c>
      <c r="F31" s="6"/>
      <c r="G31" s="6"/>
      <c r="H31" s="6"/>
      <c r="I31" s="4">
        <v>190</v>
      </c>
      <c r="J31" s="4">
        <v>0</v>
      </c>
      <c r="K31" s="4">
        <f t="shared" si="4"/>
        <v>190</v>
      </c>
      <c r="L31" s="4">
        <f>K31*0.22</f>
        <v>41.8</v>
      </c>
      <c r="M31" s="4">
        <v>0</v>
      </c>
      <c r="N31" s="4">
        <f t="shared" si="6"/>
        <v>190</v>
      </c>
      <c r="O31" s="4">
        <f t="shared" si="7"/>
        <v>231.8</v>
      </c>
      <c r="P31" s="4">
        <v>0</v>
      </c>
      <c r="Q31" s="4">
        <f t="shared" si="5"/>
        <v>231.8</v>
      </c>
      <c r="R31" s="7"/>
    </row>
    <row r="32" spans="1:18" ht="45">
      <c r="A32" s="7" t="s">
        <v>84</v>
      </c>
      <c r="B32" s="16" t="s">
        <v>119</v>
      </c>
      <c r="C32" s="6" t="s">
        <v>179</v>
      </c>
      <c r="D32" s="6" t="s">
        <v>179</v>
      </c>
      <c r="E32" s="7" t="s">
        <v>210</v>
      </c>
      <c r="F32" s="6"/>
      <c r="G32" s="6"/>
      <c r="H32" s="6"/>
      <c r="I32" s="4">
        <v>96.27</v>
      </c>
      <c r="J32" s="4">
        <v>0</v>
      </c>
      <c r="K32" s="4">
        <f t="shared" si="4"/>
        <v>96.27</v>
      </c>
      <c r="L32" s="4">
        <v>9.99</v>
      </c>
      <c r="M32" s="4">
        <v>0</v>
      </c>
      <c r="N32" s="4">
        <f t="shared" si="6"/>
        <v>96.27</v>
      </c>
      <c r="O32" s="4">
        <f t="shared" si="7"/>
        <v>106.25999999999999</v>
      </c>
      <c r="P32" s="4">
        <v>0</v>
      </c>
      <c r="Q32" s="4">
        <f t="shared" si="5"/>
        <v>106.25999999999999</v>
      </c>
      <c r="R32" s="7"/>
    </row>
    <row r="33" spans="1:18" ht="45">
      <c r="A33" s="7" t="s">
        <v>87</v>
      </c>
      <c r="B33" s="16" t="s">
        <v>122</v>
      </c>
      <c r="C33" s="6" t="s">
        <v>182</v>
      </c>
      <c r="D33" s="8" t="s">
        <v>183</v>
      </c>
      <c r="E33" s="7" t="s">
        <v>210</v>
      </c>
      <c r="F33" s="8"/>
      <c r="G33" s="8"/>
      <c r="H33" s="8"/>
      <c r="I33" s="4">
        <f>151.15/1.22</f>
        <v>123.89344262295083</v>
      </c>
      <c r="J33" s="4">
        <v>0</v>
      </c>
      <c r="K33" s="4">
        <f t="shared" si="4"/>
        <v>123.89344262295083</v>
      </c>
      <c r="L33" s="4">
        <f>K33*0.22</f>
        <v>27.256557377049184</v>
      </c>
      <c r="M33" s="4">
        <v>0</v>
      </c>
      <c r="N33" s="4">
        <f t="shared" si="6"/>
        <v>123.89344262295083</v>
      </c>
      <c r="O33" s="4">
        <f t="shared" si="7"/>
        <v>151.15</v>
      </c>
      <c r="P33" s="4">
        <v>0</v>
      </c>
      <c r="Q33" s="4">
        <f t="shared" si="5"/>
        <v>151.15</v>
      </c>
      <c r="R33" s="7"/>
    </row>
    <row r="34" spans="1:18" ht="45">
      <c r="A34" s="7" t="s">
        <v>91</v>
      </c>
      <c r="B34" s="16" t="s">
        <v>127</v>
      </c>
      <c r="C34" s="6" t="s">
        <v>191</v>
      </c>
      <c r="D34" s="8" t="s">
        <v>192</v>
      </c>
      <c r="E34" s="7" t="s">
        <v>210</v>
      </c>
      <c r="F34" s="8"/>
      <c r="G34" s="8"/>
      <c r="H34" s="8"/>
      <c r="I34" s="4">
        <v>43249.99</v>
      </c>
      <c r="J34" s="4">
        <v>0</v>
      </c>
      <c r="K34" s="4">
        <f t="shared" si="4"/>
        <v>43249.99</v>
      </c>
      <c r="L34" s="4">
        <v>0</v>
      </c>
      <c r="M34" s="4">
        <v>0</v>
      </c>
      <c r="N34" s="4">
        <f t="shared" si="6"/>
        <v>43249.99</v>
      </c>
      <c r="O34" s="4">
        <f t="shared" si="7"/>
        <v>43249.99</v>
      </c>
      <c r="P34" s="4">
        <v>0</v>
      </c>
      <c r="Q34" s="4">
        <f t="shared" si="5"/>
        <v>43249.99</v>
      </c>
      <c r="R34" s="7"/>
    </row>
    <row r="35" spans="1:18" ht="45">
      <c r="A35" s="7" t="s">
        <v>92</v>
      </c>
      <c r="B35" s="16" t="s">
        <v>128</v>
      </c>
      <c r="C35" s="6" t="s">
        <v>187</v>
      </c>
      <c r="D35" s="8" t="s">
        <v>193</v>
      </c>
      <c r="E35" s="7" t="s">
        <v>210</v>
      </c>
      <c r="F35" s="8"/>
      <c r="G35" s="8"/>
      <c r="H35" s="8"/>
      <c r="I35" s="4">
        <v>11187.64</v>
      </c>
      <c r="J35" s="4">
        <v>0</v>
      </c>
      <c r="K35" s="4">
        <f t="shared" si="4"/>
        <v>11187.64</v>
      </c>
      <c r="L35" s="4">
        <f>K35*0.22</f>
        <v>2461.2808</v>
      </c>
      <c r="M35" s="4">
        <v>0</v>
      </c>
      <c r="N35" s="4">
        <f t="shared" si="6"/>
        <v>11187.64</v>
      </c>
      <c r="O35" s="4">
        <f t="shared" si="7"/>
        <v>13648.9208</v>
      </c>
      <c r="P35" s="4">
        <v>0</v>
      </c>
      <c r="Q35" s="4">
        <f t="shared" si="5"/>
        <v>13648.9208</v>
      </c>
      <c r="R35" s="7"/>
    </row>
    <row r="36" spans="1:18" ht="45">
      <c r="A36" s="7" t="s">
        <v>93</v>
      </c>
      <c r="B36" s="16" t="s">
        <v>129</v>
      </c>
      <c r="C36" s="6" t="s">
        <v>187</v>
      </c>
      <c r="D36" s="8" t="s">
        <v>194</v>
      </c>
      <c r="E36" s="7" t="s">
        <v>210</v>
      </c>
      <c r="F36" s="8"/>
      <c r="G36" s="8"/>
      <c r="H36" s="8"/>
      <c r="I36" s="4">
        <v>5490</v>
      </c>
      <c r="J36" s="4">
        <v>0</v>
      </c>
      <c r="K36" s="4">
        <f t="shared" si="4"/>
        <v>5490</v>
      </c>
      <c r="L36" s="4">
        <f>K36*0.22</f>
        <v>1207.8</v>
      </c>
      <c r="M36" s="4">
        <v>0</v>
      </c>
      <c r="N36" s="4">
        <f t="shared" si="6"/>
        <v>5490</v>
      </c>
      <c r="O36" s="4">
        <f t="shared" si="7"/>
        <v>6697.8</v>
      </c>
      <c r="P36" s="4">
        <v>0</v>
      </c>
      <c r="Q36" s="4">
        <f t="shared" si="5"/>
        <v>6697.8</v>
      </c>
      <c r="R36" s="7"/>
    </row>
    <row r="37" spans="1:18" ht="45">
      <c r="A37" s="7" t="s">
        <v>95</v>
      </c>
      <c r="B37" s="16" t="s">
        <v>131</v>
      </c>
      <c r="C37" s="6" t="s">
        <v>187</v>
      </c>
      <c r="D37" s="8" t="s">
        <v>197</v>
      </c>
      <c r="E37" s="7" t="s">
        <v>210</v>
      </c>
      <c r="F37" s="8"/>
      <c r="G37" s="8"/>
      <c r="H37" s="8"/>
      <c r="I37" s="4">
        <v>960</v>
      </c>
      <c r="J37" s="4">
        <v>0</v>
      </c>
      <c r="K37" s="4">
        <f t="shared" si="4"/>
        <v>960</v>
      </c>
      <c r="L37" s="4">
        <f>K37*0.22</f>
        <v>211.2</v>
      </c>
      <c r="M37" s="4">
        <v>0</v>
      </c>
      <c r="N37" s="4">
        <f t="shared" si="6"/>
        <v>960</v>
      </c>
      <c r="O37" s="4">
        <f t="shared" si="7"/>
        <v>1171.2</v>
      </c>
      <c r="P37" s="4">
        <v>0</v>
      </c>
      <c r="Q37" s="4">
        <f t="shared" si="5"/>
        <v>1171.2</v>
      </c>
      <c r="R37" s="7"/>
    </row>
    <row r="38" spans="1:18" ht="45">
      <c r="A38" s="7" t="s">
        <v>97</v>
      </c>
      <c r="B38" s="16" t="s">
        <v>133</v>
      </c>
      <c r="C38" s="6" t="s">
        <v>199</v>
      </c>
      <c r="D38" s="8" t="s">
        <v>200</v>
      </c>
      <c r="E38" s="7" t="s">
        <v>210</v>
      </c>
      <c r="F38" s="8"/>
      <c r="G38" s="8"/>
      <c r="H38" s="8"/>
      <c r="I38" s="4">
        <v>130</v>
      </c>
      <c r="J38" s="4">
        <v>0</v>
      </c>
      <c r="K38" s="4">
        <f t="shared" si="4"/>
        <v>130</v>
      </c>
      <c r="L38" s="4">
        <f>K38*0.22</f>
        <v>28.6</v>
      </c>
      <c r="M38" s="4">
        <v>0</v>
      </c>
      <c r="N38" s="4">
        <f t="shared" si="6"/>
        <v>130</v>
      </c>
      <c r="O38" s="4">
        <f t="shared" si="7"/>
        <v>158.6</v>
      </c>
      <c r="P38" s="4">
        <v>0</v>
      </c>
      <c r="Q38" s="4">
        <f t="shared" si="5"/>
        <v>158.6</v>
      </c>
      <c r="R38" s="7"/>
    </row>
    <row r="39" spans="1:18" ht="45">
      <c r="A39" s="7" t="s">
        <v>98</v>
      </c>
      <c r="B39" s="16" t="s">
        <v>101</v>
      </c>
      <c r="C39" s="6" t="s">
        <v>201</v>
      </c>
      <c r="D39" s="8" t="s">
        <v>202</v>
      </c>
      <c r="E39" s="7" t="s">
        <v>210</v>
      </c>
      <c r="F39" s="8"/>
      <c r="G39" s="8"/>
      <c r="H39" s="8"/>
      <c r="I39" s="4">
        <v>6</v>
      </c>
      <c r="J39" s="4">
        <v>0</v>
      </c>
      <c r="K39" s="4">
        <f t="shared" si="4"/>
        <v>6</v>
      </c>
      <c r="L39" s="4">
        <f>K39*0.22</f>
        <v>1.32</v>
      </c>
      <c r="M39" s="4">
        <v>0</v>
      </c>
      <c r="N39" s="4">
        <f t="shared" si="6"/>
        <v>6</v>
      </c>
      <c r="O39" s="4">
        <f t="shared" si="7"/>
        <v>7.32</v>
      </c>
      <c r="P39" s="4">
        <v>0</v>
      </c>
      <c r="Q39" s="4">
        <f t="shared" si="5"/>
        <v>7.32</v>
      </c>
      <c r="R39" s="7"/>
    </row>
    <row r="40" spans="1:18" ht="45">
      <c r="A40" s="12" t="s">
        <v>18</v>
      </c>
      <c r="B40" s="11" t="s">
        <v>19</v>
      </c>
      <c r="C40" s="12" t="s">
        <v>21</v>
      </c>
      <c r="D40" s="12" t="s">
        <v>22</v>
      </c>
      <c r="E40" s="7" t="s">
        <v>210</v>
      </c>
      <c r="F40" s="12"/>
      <c r="G40" s="12"/>
      <c r="H40" s="12"/>
      <c r="I40" s="4">
        <f>305/1.22</f>
        <v>250</v>
      </c>
      <c r="J40" s="4">
        <v>0</v>
      </c>
      <c r="K40" s="4">
        <f>I40+J40+M40</f>
        <v>250</v>
      </c>
      <c r="L40" s="4">
        <f>K40*22%</f>
        <v>55</v>
      </c>
      <c r="M40" s="4">
        <v>0</v>
      </c>
      <c r="N40" s="4">
        <f t="shared" si="6"/>
        <v>250</v>
      </c>
      <c r="O40" s="4">
        <f t="shared" si="7"/>
        <v>305</v>
      </c>
      <c r="P40" s="4">
        <v>0</v>
      </c>
      <c r="Q40" s="4">
        <f t="shared" si="5"/>
        <v>305</v>
      </c>
      <c r="R40" t="s">
        <v>23</v>
      </c>
    </row>
    <row r="41" spans="1:18" ht="45">
      <c r="A41" s="14" t="s">
        <v>15</v>
      </c>
      <c r="B41" s="23" t="s">
        <v>17</v>
      </c>
      <c r="C41" s="19" t="s">
        <v>20</v>
      </c>
      <c r="D41" s="17" t="s">
        <v>204</v>
      </c>
      <c r="E41" s="7" t="s">
        <v>210</v>
      </c>
      <c r="F41" s="17"/>
      <c r="G41" s="17"/>
      <c r="H41" s="17"/>
      <c r="I41" s="22">
        <f>254*2</f>
        <v>508</v>
      </c>
      <c r="J41" s="4">
        <v>0</v>
      </c>
      <c r="K41" s="4">
        <f t="shared" ref="K41:K42" si="9">I41+J41</f>
        <v>508</v>
      </c>
      <c r="L41" s="4">
        <f>K41*22%</f>
        <v>111.76</v>
      </c>
      <c r="M41" s="4">
        <v>460</v>
      </c>
      <c r="N41" s="4">
        <f t="shared" si="6"/>
        <v>968</v>
      </c>
      <c r="O41" s="4">
        <f t="shared" si="7"/>
        <v>1079.76</v>
      </c>
      <c r="P41" s="4">
        <v>0</v>
      </c>
      <c r="Q41" s="4">
        <f t="shared" si="5"/>
        <v>1079.76</v>
      </c>
      <c r="R41" t="s">
        <v>16</v>
      </c>
    </row>
    <row r="42" spans="1:18" ht="45">
      <c r="A42" s="14" t="s">
        <v>41</v>
      </c>
      <c r="B42" s="11" t="s">
        <v>42</v>
      </c>
      <c r="C42" s="14" t="s">
        <v>43</v>
      </c>
      <c r="D42" s="7" t="s">
        <v>44</v>
      </c>
      <c r="E42" s="7" t="s">
        <v>210</v>
      </c>
      <c r="F42" s="7"/>
      <c r="G42" s="7"/>
      <c r="H42" s="7"/>
      <c r="I42" s="4">
        <f>2848.64/1.22</f>
        <v>2334.9508196721313</v>
      </c>
      <c r="J42" s="4">
        <v>0</v>
      </c>
      <c r="K42" s="4">
        <f t="shared" si="9"/>
        <v>2334.9508196721313</v>
      </c>
      <c r="L42" s="4">
        <f>K42*22%</f>
        <v>513.68918032786894</v>
      </c>
      <c r="M42" s="4">
        <v>0</v>
      </c>
      <c r="N42" s="4">
        <f t="shared" si="6"/>
        <v>2334.9508196721313</v>
      </c>
      <c r="O42" s="4">
        <f t="shared" si="7"/>
        <v>2848.6400000000003</v>
      </c>
      <c r="P42" s="4">
        <v>0</v>
      </c>
      <c r="Q42" s="4">
        <f t="shared" si="5"/>
        <v>2848.6400000000003</v>
      </c>
    </row>
    <row r="43" spans="1:18" ht="45">
      <c r="A43" s="14" t="s">
        <v>46</v>
      </c>
      <c r="B43" s="23" t="s">
        <v>45</v>
      </c>
      <c r="C43" s="19" t="s">
        <v>13</v>
      </c>
      <c r="D43" s="17" t="s">
        <v>203</v>
      </c>
      <c r="E43" s="7" t="s">
        <v>210</v>
      </c>
      <c r="F43" s="17"/>
      <c r="G43" s="17"/>
      <c r="H43" s="17"/>
      <c r="I43" s="22"/>
      <c r="J43" s="4">
        <v>0</v>
      </c>
      <c r="K43" s="4">
        <f>111.76+8406.55+2004.8</f>
        <v>10523.109999999999</v>
      </c>
      <c r="L43" s="4">
        <f>24.59+1849.44+441.06</f>
        <v>2315.09</v>
      </c>
      <c r="M43" s="4">
        <f>16+552.5+455.1</f>
        <v>1023.6</v>
      </c>
      <c r="N43" s="4">
        <f t="shared" si="6"/>
        <v>11546.71</v>
      </c>
      <c r="O43" s="4">
        <f t="shared" si="7"/>
        <v>13861.8</v>
      </c>
      <c r="P43" s="4">
        <f>22.35+1631.81+400.96</f>
        <v>2055.12</v>
      </c>
      <c r="Q43" s="4">
        <f>130+9097.18+2500</f>
        <v>11727.18</v>
      </c>
    </row>
    <row r="45" spans="1:18">
      <c r="A45" s="2" t="s">
        <v>37</v>
      </c>
      <c r="B45" s="2"/>
      <c r="C45" s="2"/>
    </row>
    <row r="47" spans="1:18">
      <c r="A47" s="1" t="s">
        <v>12</v>
      </c>
      <c r="B47" s="1"/>
      <c r="D47" s="10">
        <v>42735</v>
      </c>
      <c r="E47" s="10"/>
      <c r="F47" s="10"/>
      <c r="G47" s="10"/>
      <c r="H47" s="10"/>
    </row>
    <row r="49" spans="1:18" ht="45">
      <c r="A49" s="3" t="s">
        <v>0</v>
      </c>
      <c r="B49" s="5" t="s">
        <v>11</v>
      </c>
      <c r="C49" s="3" t="s">
        <v>10</v>
      </c>
      <c r="D49" s="3" t="s">
        <v>2</v>
      </c>
      <c r="E49" s="5" t="s">
        <v>205</v>
      </c>
      <c r="F49" s="5" t="s">
        <v>206</v>
      </c>
      <c r="G49" s="5" t="s">
        <v>207</v>
      </c>
      <c r="H49" s="5" t="s">
        <v>213</v>
      </c>
      <c r="I49" s="5" t="s">
        <v>3</v>
      </c>
      <c r="J49" s="5" t="s">
        <v>4</v>
      </c>
      <c r="K49" s="5" t="s">
        <v>5</v>
      </c>
      <c r="L49" s="5" t="s">
        <v>6</v>
      </c>
      <c r="M49" s="5" t="s">
        <v>14</v>
      </c>
      <c r="N49" s="5" t="s">
        <v>212</v>
      </c>
      <c r="O49" s="5" t="s">
        <v>7</v>
      </c>
      <c r="P49" s="5" t="s">
        <v>8</v>
      </c>
      <c r="Q49" s="5" t="s">
        <v>9</v>
      </c>
      <c r="R49" s="3" t="s">
        <v>1</v>
      </c>
    </row>
    <row r="50" spans="1:18" ht="45">
      <c r="A50" s="7" t="s">
        <v>38</v>
      </c>
      <c r="B50" s="13" t="s">
        <v>34</v>
      </c>
      <c r="C50" s="6" t="s">
        <v>39</v>
      </c>
      <c r="D50" s="7" t="s">
        <v>40</v>
      </c>
      <c r="E50" s="7" t="s">
        <v>210</v>
      </c>
      <c r="F50" s="7"/>
      <c r="G50" s="7"/>
      <c r="H50" s="7"/>
      <c r="I50" s="4">
        <v>600</v>
      </c>
      <c r="J50" s="4">
        <v>0</v>
      </c>
      <c r="K50" s="4">
        <v>600</v>
      </c>
      <c r="L50" s="4">
        <v>132</v>
      </c>
      <c r="M50" s="4">
        <v>0</v>
      </c>
      <c r="N50" s="4">
        <f>K50</f>
        <v>600</v>
      </c>
      <c r="O50" s="4">
        <v>732</v>
      </c>
      <c r="P50" s="4">
        <v>0</v>
      </c>
      <c r="Q50" s="4">
        <v>732</v>
      </c>
      <c r="R50" t="s">
        <v>214</v>
      </c>
    </row>
    <row r="51" spans="1:18" ht="45">
      <c r="A51" s="7" t="s">
        <v>64</v>
      </c>
      <c r="B51" s="16" t="s">
        <v>63</v>
      </c>
      <c r="C51" s="6" t="s">
        <v>134</v>
      </c>
      <c r="D51" s="6" t="s">
        <v>134</v>
      </c>
      <c r="E51" s="7" t="s">
        <v>210</v>
      </c>
      <c r="F51" s="6"/>
      <c r="G51" s="6"/>
      <c r="H51" s="6"/>
      <c r="I51" s="4">
        <v>417.44262295081967</v>
      </c>
      <c r="J51" s="4">
        <v>0</v>
      </c>
      <c r="K51" s="4">
        <v>417.44262295081967</v>
      </c>
      <c r="L51" s="4">
        <v>91.837377049180333</v>
      </c>
      <c r="M51" s="4">
        <v>0</v>
      </c>
      <c r="N51" s="4">
        <f t="shared" ref="N51:N73" si="10">K51</f>
        <v>417.44262295081967</v>
      </c>
      <c r="O51" s="4">
        <v>509.28</v>
      </c>
      <c r="P51" s="4">
        <v>0</v>
      </c>
      <c r="Q51" s="4">
        <v>509.28</v>
      </c>
      <c r="R51" t="s">
        <v>135</v>
      </c>
    </row>
    <row r="52" spans="1:18" ht="45">
      <c r="A52" s="7" t="s">
        <v>145</v>
      </c>
      <c r="B52" s="16" t="s">
        <v>146</v>
      </c>
      <c r="C52" s="6" t="s">
        <v>147</v>
      </c>
      <c r="D52" s="7" t="s">
        <v>148</v>
      </c>
      <c r="E52" s="7" t="s">
        <v>210</v>
      </c>
      <c r="F52" s="7"/>
      <c r="G52" s="7"/>
      <c r="H52" s="7"/>
      <c r="I52" s="4">
        <v>100</v>
      </c>
      <c r="J52" s="4">
        <v>0</v>
      </c>
      <c r="K52" s="4">
        <v>100</v>
      </c>
      <c r="L52" s="4">
        <v>22</v>
      </c>
      <c r="M52" s="4">
        <v>0</v>
      </c>
      <c r="N52" s="4">
        <f t="shared" si="10"/>
        <v>100</v>
      </c>
      <c r="O52" s="4">
        <v>122</v>
      </c>
      <c r="P52" s="4">
        <v>0</v>
      </c>
      <c r="Q52" s="4">
        <v>122</v>
      </c>
      <c r="R52" t="s">
        <v>149</v>
      </c>
    </row>
    <row r="53" spans="1:18" ht="45">
      <c r="A53" s="7" t="s">
        <v>67</v>
      </c>
      <c r="B53" s="16" t="s">
        <v>102</v>
      </c>
      <c r="C53" s="6" t="s">
        <v>150</v>
      </c>
      <c r="D53" s="6" t="s">
        <v>150</v>
      </c>
      <c r="E53" s="7" t="s">
        <v>210</v>
      </c>
      <c r="F53" s="9"/>
      <c r="G53" s="9"/>
      <c r="H53" s="9"/>
      <c r="I53" s="9">
        <v>4328.0491803278692</v>
      </c>
      <c r="J53" s="4">
        <v>0</v>
      </c>
      <c r="K53" s="4">
        <v>4328.0491803278692</v>
      </c>
      <c r="L53" s="4">
        <v>952.17081967213119</v>
      </c>
      <c r="M53" s="4">
        <v>0</v>
      </c>
      <c r="N53" s="4">
        <f t="shared" si="10"/>
        <v>4328.0491803278692</v>
      </c>
      <c r="O53" s="4">
        <v>5280.22</v>
      </c>
      <c r="P53" s="4">
        <v>0</v>
      </c>
      <c r="Q53" s="4">
        <v>5280.22</v>
      </c>
      <c r="R53" t="s">
        <v>151</v>
      </c>
    </row>
    <row r="54" spans="1:18" ht="45">
      <c r="A54" s="7" t="s">
        <v>68</v>
      </c>
      <c r="B54" s="16" t="s">
        <v>103</v>
      </c>
      <c r="C54" s="6" t="s">
        <v>152</v>
      </c>
      <c r="D54" s="8" t="s">
        <v>153</v>
      </c>
      <c r="E54" s="7" t="s">
        <v>210</v>
      </c>
      <c r="F54" s="18"/>
      <c r="G54" s="18"/>
      <c r="H54" s="18"/>
      <c r="I54" s="9">
        <v>430</v>
      </c>
      <c r="J54" s="4">
        <v>0</v>
      </c>
      <c r="K54" s="4">
        <v>430</v>
      </c>
      <c r="L54" s="4">
        <v>94.6</v>
      </c>
      <c r="M54" s="4">
        <v>0</v>
      </c>
      <c r="N54" s="4">
        <f t="shared" si="10"/>
        <v>430</v>
      </c>
      <c r="O54" s="4">
        <v>524.6</v>
      </c>
      <c r="P54" s="4">
        <v>0</v>
      </c>
      <c r="Q54" s="4">
        <v>524.6</v>
      </c>
    </row>
    <row r="55" spans="1:18" ht="45">
      <c r="A55" s="7" t="s">
        <v>69</v>
      </c>
      <c r="B55" s="16" t="s">
        <v>104</v>
      </c>
      <c r="C55" s="6" t="s">
        <v>154</v>
      </c>
      <c r="D55" s="8" t="s">
        <v>155</v>
      </c>
      <c r="E55" s="7" t="s">
        <v>210</v>
      </c>
      <c r="F55" s="18"/>
      <c r="G55" s="18"/>
      <c r="H55" s="18"/>
      <c r="I55" s="9">
        <v>7608</v>
      </c>
      <c r="J55" s="4">
        <v>0</v>
      </c>
      <c r="K55" s="4">
        <v>7608</v>
      </c>
      <c r="L55" s="4">
        <v>0</v>
      </c>
      <c r="M55" s="4">
        <v>0</v>
      </c>
      <c r="N55" s="4">
        <f t="shared" si="10"/>
        <v>7608</v>
      </c>
      <c r="O55" s="4">
        <v>7608</v>
      </c>
      <c r="P55" s="4">
        <v>0</v>
      </c>
      <c r="Q55" s="4">
        <v>7608</v>
      </c>
    </row>
    <row r="56" spans="1:18" ht="45">
      <c r="A56" s="7" t="s">
        <v>71</v>
      </c>
      <c r="B56" s="16" t="s">
        <v>106</v>
      </c>
      <c r="C56" s="6" t="s">
        <v>159</v>
      </c>
      <c r="D56" s="8" t="s">
        <v>160</v>
      </c>
      <c r="E56" s="7" t="s">
        <v>210</v>
      </c>
      <c r="F56" s="18"/>
      <c r="G56" s="18"/>
      <c r="H56" s="18"/>
      <c r="I56" s="9">
        <v>193.80327868852459</v>
      </c>
      <c r="J56" s="4">
        <v>0</v>
      </c>
      <c r="K56" s="4">
        <v>193.80327868852459</v>
      </c>
      <c r="L56" s="4">
        <v>42.636721311475412</v>
      </c>
      <c r="M56" s="4">
        <v>0</v>
      </c>
      <c r="N56" s="4">
        <f t="shared" si="10"/>
        <v>193.80327868852459</v>
      </c>
      <c r="O56" s="4">
        <v>236.44</v>
      </c>
      <c r="P56" s="4">
        <v>0</v>
      </c>
      <c r="Q56" s="4">
        <v>236.44</v>
      </c>
    </row>
    <row r="57" spans="1:18" ht="45">
      <c r="A57" s="7" t="s">
        <v>72</v>
      </c>
      <c r="B57" s="16" t="s">
        <v>107</v>
      </c>
      <c r="C57" s="6" t="s">
        <v>161</v>
      </c>
      <c r="D57" s="6" t="s">
        <v>162</v>
      </c>
      <c r="E57" s="7" t="s">
        <v>210</v>
      </c>
      <c r="F57" s="4"/>
      <c r="G57" s="4"/>
      <c r="H57" s="4"/>
      <c r="I57" s="4">
        <v>0</v>
      </c>
      <c r="J57" s="4"/>
      <c r="K57" s="4">
        <v>75</v>
      </c>
      <c r="L57" s="4">
        <v>0</v>
      </c>
      <c r="M57" s="4"/>
      <c r="N57" s="4">
        <f t="shared" si="10"/>
        <v>75</v>
      </c>
      <c r="O57" s="4">
        <v>75</v>
      </c>
      <c r="P57" s="4">
        <v>0</v>
      </c>
      <c r="Q57" s="4">
        <v>75</v>
      </c>
    </row>
    <row r="58" spans="1:18" ht="45">
      <c r="A58" s="7" t="s">
        <v>73</v>
      </c>
      <c r="B58" s="16" t="s">
        <v>108</v>
      </c>
      <c r="C58" s="6" t="s">
        <v>163</v>
      </c>
      <c r="D58" s="8" t="s">
        <v>164</v>
      </c>
      <c r="E58" s="7" t="s">
        <v>210</v>
      </c>
      <c r="F58" s="18"/>
      <c r="G58" s="18"/>
      <c r="H58" s="18"/>
      <c r="I58" s="9">
        <v>341.8</v>
      </c>
      <c r="J58" s="4">
        <v>0</v>
      </c>
      <c r="K58" s="4">
        <v>341.8</v>
      </c>
      <c r="L58" s="4">
        <v>75.2</v>
      </c>
      <c r="M58" s="4">
        <v>0</v>
      </c>
      <c r="N58" s="4">
        <f t="shared" si="10"/>
        <v>341.8</v>
      </c>
      <c r="O58" s="4">
        <v>417</v>
      </c>
      <c r="P58" s="4">
        <v>0</v>
      </c>
      <c r="Q58" s="4">
        <v>417</v>
      </c>
      <c r="R58" t="s">
        <v>165</v>
      </c>
    </row>
    <row r="59" spans="1:18" ht="45">
      <c r="A59" s="7" t="s">
        <v>75</v>
      </c>
      <c r="B59" s="16" t="s">
        <v>110</v>
      </c>
      <c r="C59" s="6" t="s">
        <v>163</v>
      </c>
      <c r="D59" s="8" t="s">
        <v>164</v>
      </c>
      <c r="E59" s="7" t="s">
        <v>210</v>
      </c>
      <c r="F59" s="18"/>
      <c r="G59" s="18"/>
      <c r="H59" s="18"/>
      <c r="I59" s="9">
        <v>0</v>
      </c>
      <c r="J59" s="4">
        <v>0</v>
      </c>
      <c r="K59" s="4">
        <v>0</v>
      </c>
      <c r="L59" s="4">
        <v>0</v>
      </c>
      <c r="M59" s="4">
        <v>0</v>
      </c>
      <c r="N59" s="4">
        <f t="shared" si="10"/>
        <v>0</v>
      </c>
      <c r="O59" s="4">
        <v>0</v>
      </c>
      <c r="P59" s="4">
        <v>0</v>
      </c>
      <c r="Q59" s="4">
        <v>18.010000000000002</v>
      </c>
      <c r="R59" t="s">
        <v>165</v>
      </c>
    </row>
    <row r="60" spans="1:18" ht="45">
      <c r="A60" s="7" t="s">
        <v>76</v>
      </c>
      <c r="B60" s="16" t="s">
        <v>111</v>
      </c>
      <c r="C60" s="6" t="s">
        <v>168</v>
      </c>
      <c r="D60" s="8" t="s">
        <v>169</v>
      </c>
      <c r="E60" s="7" t="s">
        <v>210</v>
      </c>
      <c r="F60" s="18"/>
      <c r="G60" s="18"/>
      <c r="H60" s="18"/>
      <c r="I60" s="9">
        <v>8740</v>
      </c>
      <c r="J60" s="4">
        <v>0</v>
      </c>
      <c r="K60" s="4">
        <v>8740</v>
      </c>
      <c r="L60" s="4">
        <v>349.6</v>
      </c>
      <c r="M60" s="4">
        <v>0</v>
      </c>
      <c r="N60" s="4">
        <f t="shared" si="10"/>
        <v>8740</v>
      </c>
      <c r="O60" s="4">
        <v>9089.6</v>
      </c>
      <c r="P60" s="4">
        <v>0</v>
      </c>
      <c r="Q60" s="4">
        <v>9089.6</v>
      </c>
      <c r="R60" t="s">
        <v>170</v>
      </c>
    </row>
    <row r="61" spans="1:18" ht="45">
      <c r="A61" s="7" t="s">
        <v>77</v>
      </c>
      <c r="B61" s="16" t="s">
        <v>112</v>
      </c>
      <c r="C61" s="6" t="s">
        <v>171</v>
      </c>
      <c r="D61" s="8" t="s">
        <v>172</v>
      </c>
      <c r="E61" s="7" t="s">
        <v>210</v>
      </c>
      <c r="F61" s="18"/>
      <c r="G61" s="18"/>
      <c r="H61" s="18"/>
      <c r="I61" s="9">
        <v>47006.86</v>
      </c>
      <c r="J61" s="4">
        <v>0</v>
      </c>
      <c r="K61" s="4">
        <v>47006.86</v>
      </c>
      <c r="L61" s="4">
        <v>10359.11</v>
      </c>
      <c r="M61" s="4">
        <v>0</v>
      </c>
      <c r="N61" s="4">
        <f t="shared" si="10"/>
        <v>47006.86</v>
      </c>
      <c r="O61" s="4">
        <v>57737.09</v>
      </c>
      <c r="P61" s="4">
        <v>0</v>
      </c>
      <c r="Q61" s="4">
        <v>57737.09</v>
      </c>
    </row>
    <row r="62" spans="1:18" ht="45">
      <c r="A62" s="7" t="s">
        <v>78</v>
      </c>
      <c r="B62" s="16" t="s">
        <v>113</v>
      </c>
      <c r="C62" s="6" t="s">
        <v>171</v>
      </c>
      <c r="D62" s="8" t="s">
        <v>172</v>
      </c>
      <c r="E62" s="7" t="s">
        <v>210</v>
      </c>
      <c r="F62" s="18"/>
      <c r="G62" s="18"/>
      <c r="H62" s="18"/>
      <c r="I62" s="9">
        <v>0</v>
      </c>
      <c r="J62" s="4">
        <v>0</v>
      </c>
      <c r="K62" s="4">
        <v>28992.720000000001</v>
      </c>
      <c r="L62" s="4">
        <v>6378.39</v>
      </c>
      <c r="M62" s="4"/>
      <c r="N62" s="4">
        <f t="shared" si="10"/>
        <v>28992.720000000001</v>
      </c>
      <c r="O62" s="4">
        <v>35371.11</v>
      </c>
      <c r="P62" s="4">
        <v>0</v>
      </c>
      <c r="Q62" s="4">
        <v>35371.11</v>
      </c>
    </row>
    <row r="63" spans="1:18" ht="45">
      <c r="A63" s="7" t="s">
        <v>79</v>
      </c>
      <c r="B63" s="16" t="s">
        <v>114</v>
      </c>
      <c r="C63" s="6" t="s">
        <v>173</v>
      </c>
      <c r="D63" s="8" t="s">
        <v>174</v>
      </c>
      <c r="E63" s="7" t="s">
        <v>210</v>
      </c>
      <c r="F63" s="18"/>
      <c r="G63" s="18"/>
      <c r="H63" s="18"/>
      <c r="I63" s="9">
        <v>0</v>
      </c>
      <c r="J63" s="4">
        <v>0</v>
      </c>
      <c r="K63" s="4">
        <v>8729.9900000000016</v>
      </c>
      <c r="L63" s="4">
        <v>871.38000000000022</v>
      </c>
      <c r="M63" s="4"/>
      <c r="N63" s="4">
        <f t="shared" si="10"/>
        <v>8729.9900000000016</v>
      </c>
      <c r="O63" s="4">
        <v>9601.3700000000026</v>
      </c>
      <c r="P63" s="4">
        <v>0</v>
      </c>
      <c r="Q63" s="4">
        <v>9601.3700000000026</v>
      </c>
    </row>
    <row r="64" spans="1:18" ht="45">
      <c r="A64" s="7" t="s">
        <v>80</v>
      </c>
      <c r="B64" s="16" t="s">
        <v>115</v>
      </c>
      <c r="C64" s="6" t="s">
        <v>175</v>
      </c>
      <c r="D64" s="6" t="s">
        <v>175</v>
      </c>
      <c r="E64" s="7" t="s">
        <v>210</v>
      </c>
      <c r="F64" s="18"/>
      <c r="G64" s="18"/>
      <c r="H64" s="18"/>
      <c r="I64" s="9">
        <v>0</v>
      </c>
      <c r="J64" s="4">
        <v>0</v>
      </c>
      <c r="K64" s="4">
        <v>52770.39</v>
      </c>
      <c r="L64" s="4">
        <v>11607.320000000002</v>
      </c>
      <c r="M64" s="4"/>
      <c r="N64" s="4">
        <f t="shared" si="10"/>
        <v>52770.39</v>
      </c>
      <c r="O64" s="4">
        <v>64377.71</v>
      </c>
      <c r="P64" s="4">
        <v>0</v>
      </c>
      <c r="Q64" s="4">
        <v>64377.71</v>
      </c>
    </row>
    <row r="65" spans="1:17" ht="45">
      <c r="A65" s="7" t="s">
        <v>81</v>
      </c>
      <c r="B65" s="16" t="s">
        <v>116</v>
      </c>
      <c r="C65" s="6" t="s">
        <v>176</v>
      </c>
      <c r="D65" s="6" t="s">
        <v>176</v>
      </c>
      <c r="E65" s="7" t="s">
        <v>210</v>
      </c>
      <c r="F65" s="18"/>
      <c r="G65" s="18"/>
      <c r="H65" s="18"/>
      <c r="I65" s="9">
        <v>0</v>
      </c>
      <c r="J65" s="4">
        <v>0</v>
      </c>
      <c r="K65" s="4">
        <v>120</v>
      </c>
      <c r="L65" s="4">
        <v>26.4</v>
      </c>
      <c r="M65" s="4">
        <v>0</v>
      </c>
      <c r="N65" s="4">
        <f t="shared" si="10"/>
        <v>120</v>
      </c>
      <c r="O65" s="4">
        <v>146.4</v>
      </c>
      <c r="P65" s="4">
        <v>0</v>
      </c>
      <c r="Q65" s="4">
        <v>146.4</v>
      </c>
    </row>
    <row r="66" spans="1:17" ht="45">
      <c r="A66" s="7" t="s">
        <v>83</v>
      </c>
      <c r="B66" s="16" t="s">
        <v>118</v>
      </c>
      <c r="C66" s="6" t="s">
        <v>178</v>
      </c>
      <c r="D66" s="6" t="s">
        <v>178</v>
      </c>
      <c r="E66" s="7" t="s">
        <v>210</v>
      </c>
      <c r="F66" s="18"/>
      <c r="G66" s="18"/>
      <c r="H66" s="18"/>
      <c r="I66" s="9">
        <v>0</v>
      </c>
      <c r="J66" s="4">
        <v>0</v>
      </c>
      <c r="K66" s="4">
        <v>5011.46</v>
      </c>
      <c r="L66" s="4">
        <v>1105.45</v>
      </c>
      <c r="M66" s="4">
        <v>0</v>
      </c>
      <c r="N66" s="4">
        <f t="shared" si="10"/>
        <v>5011.46</v>
      </c>
      <c r="O66" s="4">
        <v>6116.91</v>
      </c>
      <c r="P66" s="4">
        <v>0</v>
      </c>
      <c r="Q66" s="4">
        <v>6116.91</v>
      </c>
    </row>
    <row r="67" spans="1:17" ht="45">
      <c r="A67" s="7" t="s">
        <v>85</v>
      </c>
      <c r="B67" s="16" t="s">
        <v>120</v>
      </c>
      <c r="C67" s="6" t="s">
        <v>180</v>
      </c>
      <c r="D67" s="6" t="s">
        <v>180</v>
      </c>
      <c r="E67" s="7" t="s">
        <v>210</v>
      </c>
      <c r="F67" s="18"/>
      <c r="G67" s="18"/>
      <c r="H67" s="18"/>
      <c r="I67" s="9">
        <v>83.9</v>
      </c>
      <c r="J67" s="4">
        <v>0</v>
      </c>
      <c r="K67" s="4">
        <v>83.9</v>
      </c>
      <c r="L67" s="4">
        <v>18.458000000000002</v>
      </c>
      <c r="M67" s="4">
        <v>0</v>
      </c>
      <c r="N67" s="4">
        <f t="shared" si="10"/>
        <v>83.9</v>
      </c>
      <c r="O67" s="4">
        <v>102.358</v>
      </c>
      <c r="P67" s="4">
        <v>0</v>
      </c>
      <c r="Q67" s="4">
        <v>102.358</v>
      </c>
    </row>
    <row r="68" spans="1:17" ht="60">
      <c r="A68" s="7" t="s">
        <v>86</v>
      </c>
      <c r="B68" s="16" t="s">
        <v>121</v>
      </c>
      <c r="C68" s="6" t="s">
        <v>181</v>
      </c>
      <c r="D68" s="6" t="s">
        <v>181</v>
      </c>
      <c r="E68" s="7" t="s">
        <v>210</v>
      </c>
      <c r="F68" s="18"/>
      <c r="G68" s="18"/>
      <c r="H68" s="18"/>
      <c r="I68" s="9">
        <v>0</v>
      </c>
      <c r="J68" s="4">
        <v>0</v>
      </c>
      <c r="K68" s="4">
        <v>9364.39</v>
      </c>
      <c r="L68" s="4">
        <v>2060.1557999999995</v>
      </c>
      <c r="M68" s="4">
        <v>0</v>
      </c>
      <c r="N68" s="4">
        <f t="shared" si="10"/>
        <v>9364.39</v>
      </c>
      <c r="O68" s="4">
        <v>11424.5458</v>
      </c>
      <c r="P68" s="4">
        <v>0</v>
      </c>
      <c r="Q68" s="4">
        <v>11424.5458</v>
      </c>
    </row>
    <row r="69" spans="1:17" ht="45">
      <c r="A69" s="7" t="s">
        <v>88</v>
      </c>
      <c r="B69" s="16" t="s">
        <v>124</v>
      </c>
      <c r="C69" s="6" t="s">
        <v>187</v>
      </c>
      <c r="D69" s="8" t="s">
        <v>188</v>
      </c>
      <c r="E69" s="7" t="s">
        <v>210</v>
      </c>
      <c r="F69" s="18"/>
      <c r="G69" s="18"/>
      <c r="H69" s="18"/>
      <c r="I69" s="9">
        <v>6717</v>
      </c>
      <c r="J69" s="4">
        <v>0</v>
      </c>
      <c r="K69" s="4">
        <v>6717</v>
      </c>
      <c r="L69" s="4">
        <v>1477.74</v>
      </c>
      <c r="M69" s="4">
        <v>0</v>
      </c>
      <c r="N69" s="4">
        <f t="shared" si="10"/>
        <v>6717</v>
      </c>
      <c r="O69" s="4">
        <v>8194.74</v>
      </c>
      <c r="P69" s="4">
        <v>0</v>
      </c>
      <c r="Q69" s="4">
        <v>8194.74</v>
      </c>
    </row>
    <row r="70" spans="1:17" ht="45">
      <c r="A70" s="7" t="s">
        <v>89</v>
      </c>
      <c r="B70" s="16" t="s">
        <v>125</v>
      </c>
      <c r="C70" s="6" t="s">
        <v>187</v>
      </c>
      <c r="D70" s="8" t="s">
        <v>189</v>
      </c>
      <c r="E70" s="7" t="s">
        <v>210</v>
      </c>
      <c r="F70" s="18"/>
      <c r="G70" s="18"/>
      <c r="H70" s="18"/>
      <c r="I70" s="9">
        <v>530</v>
      </c>
      <c r="J70" s="4">
        <v>0</v>
      </c>
      <c r="K70" s="4">
        <v>530</v>
      </c>
      <c r="L70" s="4">
        <v>116.6</v>
      </c>
      <c r="M70" s="4">
        <v>0</v>
      </c>
      <c r="N70" s="4">
        <f t="shared" si="10"/>
        <v>530</v>
      </c>
      <c r="O70" s="4">
        <v>646.6</v>
      </c>
      <c r="P70" s="4">
        <v>0</v>
      </c>
      <c r="Q70" s="4">
        <v>646.6</v>
      </c>
    </row>
    <row r="71" spans="1:17" ht="45">
      <c r="A71" s="7" t="s">
        <v>90</v>
      </c>
      <c r="B71" s="16" t="s">
        <v>126</v>
      </c>
      <c r="C71" s="6" t="s">
        <v>152</v>
      </c>
      <c r="D71" s="8" t="s">
        <v>190</v>
      </c>
      <c r="E71" s="7" t="s">
        <v>210</v>
      </c>
      <c r="F71" s="18"/>
      <c r="G71" s="18"/>
      <c r="H71" s="18"/>
      <c r="I71" s="9">
        <v>240.78</v>
      </c>
      <c r="J71" s="4">
        <v>0</v>
      </c>
      <c r="K71" s="4">
        <v>240.78</v>
      </c>
      <c r="L71" s="4">
        <v>0</v>
      </c>
      <c r="M71" s="4">
        <v>0</v>
      </c>
      <c r="N71" s="4">
        <f t="shared" si="10"/>
        <v>240.78</v>
      </c>
      <c r="O71" s="4">
        <v>240.78</v>
      </c>
      <c r="P71" s="4">
        <v>0</v>
      </c>
      <c r="Q71" s="4">
        <v>240.78</v>
      </c>
    </row>
    <row r="72" spans="1:17" ht="45">
      <c r="A72" s="7" t="s">
        <v>94</v>
      </c>
      <c r="B72" s="16" t="s">
        <v>130</v>
      </c>
      <c r="C72" s="6" t="s">
        <v>195</v>
      </c>
      <c r="D72" s="8" t="s">
        <v>196</v>
      </c>
      <c r="E72" s="7" t="s">
        <v>210</v>
      </c>
      <c r="F72" s="18"/>
      <c r="G72" s="18"/>
      <c r="H72" s="18"/>
      <c r="I72" s="4">
        <v>210.5</v>
      </c>
      <c r="J72" s="4">
        <v>0</v>
      </c>
      <c r="K72" s="4">
        <v>210.5</v>
      </c>
      <c r="L72" s="4">
        <v>46.31</v>
      </c>
      <c r="M72" s="4">
        <v>0</v>
      </c>
      <c r="N72" s="4">
        <f t="shared" si="10"/>
        <v>210.5</v>
      </c>
      <c r="O72" s="4">
        <v>256.81</v>
      </c>
      <c r="P72" s="4">
        <v>0</v>
      </c>
      <c r="Q72" s="4">
        <v>256.81</v>
      </c>
    </row>
    <row r="73" spans="1:17" ht="45">
      <c r="A73" s="7" t="s">
        <v>96</v>
      </c>
      <c r="B73" s="16" t="s">
        <v>132</v>
      </c>
      <c r="C73" s="6" t="s">
        <v>198</v>
      </c>
      <c r="D73" s="8" t="s">
        <v>198</v>
      </c>
      <c r="E73" s="7" t="s">
        <v>210</v>
      </c>
      <c r="F73" s="18"/>
      <c r="G73" s="18"/>
      <c r="H73" s="18"/>
      <c r="I73" s="9">
        <v>1500</v>
      </c>
      <c r="J73" s="4">
        <v>0</v>
      </c>
      <c r="K73" s="4">
        <v>1500</v>
      </c>
      <c r="L73" s="4">
        <v>330</v>
      </c>
      <c r="M73" s="4">
        <v>0</v>
      </c>
      <c r="N73" s="4">
        <f t="shared" si="10"/>
        <v>1500</v>
      </c>
      <c r="O73" s="4">
        <v>1830</v>
      </c>
      <c r="P73" s="4">
        <v>0</v>
      </c>
      <c r="Q73" s="4">
        <v>1830</v>
      </c>
    </row>
  </sheetData>
  <printOptions gridLines="1"/>
  <pageMargins left="0.11811023622047245" right="0.11811023622047245" top="0.74803149606299213" bottom="0.74803149606299213" header="0.31496062992125984" footer="0.31496062992125984"/>
  <pageSetup paperSize="9" scale="7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zoomScale="80" zoomScaleNormal="80" workbookViewId="0">
      <selection sqref="A1:XFD1048576"/>
    </sheetView>
  </sheetViews>
  <sheetFormatPr defaultRowHeight="15" outlineLevelCol="1"/>
  <cols>
    <col min="1" max="1" width="21.85546875" customWidth="1"/>
    <col min="2" max="2" width="13.85546875" customWidth="1"/>
    <col min="3" max="3" width="20" hidden="1" customWidth="1" outlineLevel="1"/>
    <col min="4" max="4" width="25.42578125" customWidth="1" collapsed="1"/>
    <col min="5" max="5" width="22.5703125" customWidth="1"/>
    <col min="6" max="6" width="18.42578125" customWidth="1"/>
    <col min="7" max="7" width="24" customWidth="1"/>
    <col min="8" max="8" width="23.85546875" customWidth="1"/>
    <col min="9" max="13" width="16.5703125" hidden="1" customWidth="1" outlineLevel="1"/>
    <col min="14" max="14" width="16.5703125" customWidth="1" collapsed="1"/>
    <col min="15" max="15" width="12.5703125" hidden="1" customWidth="1" outlineLevel="1"/>
    <col min="16" max="16" width="16.5703125" hidden="1" customWidth="1" outlineLevel="1"/>
    <col min="17" max="17" width="13.85546875" hidden="1" customWidth="1" outlineLevel="1"/>
    <col min="18" max="18" width="33.85546875" customWidth="1" collapsed="1"/>
  </cols>
  <sheetData>
    <row r="1" spans="1:18">
      <c r="A1" s="2"/>
      <c r="B1" s="2"/>
      <c r="C1" s="2"/>
    </row>
    <row r="2" spans="1:18" ht="18.75">
      <c r="A2" s="24" t="s">
        <v>215</v>
      </c>
      <c r="B2" s="2"/>
      <c r="C2" s="2"/>
    </row>
    <row r="3" spans="1:18">
      <c r="A3" s="2"/>
      <c r="B3" s="2"/>
      <c r="C3" s="2"/>
    </row>
    <row r="4" spans="1:18">
      <c r="A4" s="2" t="s">
        <v>24</v>
      </c>
      <c r="B4" s="2"/>
      <c r="C4" s="2"/>
    </row>
    <row r="5" spans="1:18">
      <c r="A5" t="s">
        <v>25</v>
      </c>
    </row>
    <row r="7" spans="1:18">
      <c r="A7" s="1" t="s">
        <v>12</v>
      </c>
      <c r="B7" s="1"/>
      <c r="D7" s="10">
        <v>42735</v>
      </c>
      <c r="E7" s="10"/>
      <c r="F7" s="10"/>
      <c r="G7" s="10"/>
      <c r="H7" s="10"/>
    </row>
    <row r="9" spans="1:18" ht="45">
      <c r="A9" s="3" t="s">
        <v>0</v>
      </c>
      <c r="B9" s="5" t="s">
        <v>11</v>
      </c>
      <c r="C9" s="3" t="s">
        <v>10</v>
      </c>
      <c r="D9" s="3" t="s">
        <v>2</v>
      </c>
      <c r="E9" s="5" t="s">
        <v>205</v>
      </c>
      <c r="F9" s="5" t="s">
        <v>206</v>
      </c>
      <c r="G9" s="5" t="s">
        <v>207</v>
      </c>
      <c r="H9" s="5" t="s">
        <v>208</v>
      </c>
      <c r="I9" s="5" t="s">
        <v>3</v>
      </c>
      <c r="J9" s="5" t="s">
        <v>4</v>
      </c>
      <c r="K9" s="5" t="s">
        <v>5</v>
      </c>
      <c r="L9" s="5" t="s">
        <v>6</v>
      </c>
      <c r="M9" s="5" t="s">
        <v>14</v>
      </c>
      <c r="N9" s="5" t="s">
        <v>209</v>
      </c>
      <c r="O9" s="5" t="s">
        <v>7</v>
      </c>
      <c r="P9" s="5" t="s">
        <v>8</v>
      </c>
      <c r="Q9" s="5" t="s">
        <v>9</v>
      </c>
      <c r="R9" s="3" t="s">
        <v>1</v>
      </c>
    </row>
    <row r="10" spans="1:18" ht="45">
      <c r="A10" s="7" t="s">
        <v>26</v>
      </c>
      <c r="B10" s="13" t="s">
        <v>27</v>
      </c>
      <c r="C10" s="6" t="s">
        <v>185</v>
      </c>
      <c r="D10" s="7" t="s">
        <v>28</v>
      </c>
      <c r="E10" s="7" t="s">
        <v>210</v>
      </c>
      <c r="F10" s="7"/>
      <c r="G10" s="7"/>
      <c r="H10" s="7"/>
      <c r="I10" s="4">
        <v>10000</v>
      </c>
      <c r="J10" s="4">
        <f>I10*4%</f>
        <v>400</v>
      </c>
      <c r="K10" s="4">
        <f>I10+J10</f>
        <v>10400</v>
      </c>
      <c r="L10" s="4">
        <f>K10*0.22</f>
        <v>2288</v>
      </c>
      <c r="M10" s="4">
        <v>0</v>
      </c>
      <c r="N10" s="4">
        <f>K10+M10</f>
        <v>10400</v>
      </c>
      <c r="O10" s="4">
        <f>K10+L10</f>
        <v>12688</v>
      </c>
      <c r="P10" s="4">
        <f>I10*20%</f>
        <v>2000</v>
      </c>
      <c r="Q10" s="4">
        <f t="shared" ref="Q10:Q12" si="0">O10-P10</f>
        <v>10688</v>
      </c>
    </row>
    <row r="11" spans="1:18" ht="45">
      <c r="A11" t="s">
        <v>29</v>
      </c>
      <c r="B11" s="13" t="s">
        <v>30</v>
      </c>
      <c r="C11" s="6" t="s">
        <v>185</v>
      </c>
      <c r="D11" s="7" t="s">
        <v>31</v>
      </c>
      <c r="E11" s="7" t="s">
        <v>210</v>
      </c>
      <c r="F11" s="7"/>
      <c r="G11" s="7"/>
      <c r="H11" s="7"/>
      <c r="I11" s="9">
        <v>567</v>
      </c>
      <c r="J11" s="4">
        <f>I11*4%</f>
        <v>22.68</v>
      </c>
      <c r="K11" s="4">
        <f t="shared" ref="K11" si="1">I11+J11</f>
        <v>589.67999999999995</v>
      </c>
      <c r="L11" s="4">
        <v>402</v>
      </c>
      <c r="M11" s="4">
        <f t="shared" ref="M11" si="2">K11*22%</f>
        <v>129.72959999999998</v>
      </c>
      <c r="N11" s="4">
        <f t="shared" ref="N11:N12" si="3">K11+M11</f>
        <v>719.40959999999995</v>
      </c>
      <c r="O11" s="4">
        <f>K11+L11+M11</f>
        <v>1121.4096</v>
      </c>
      <c r="P11" s="4">
        <f>I11*20%</f>
        <v>113.4</v>
      </c>
      <c r="Q11" s="4">
        <f t="shared" si="0"/>
        <v>1008.0096</v>
      </c>
    </row>
    <row r="12" spans="1:18" ht="45.75" customHeight="1">
      <c r="A12" s="7" t="s">
        <v>184</v>
      </c>
      <c r="B12" s="16" t="s">
        <v>123</v>
      </c>
      <c r="C12" s="6" t="s">
        <v>185</v>
      </c>
      <c r="D12" s="7" t="s">
        <v>186</v>
      </c>
      <c r="E12" s="7" t="s">
        <v>210</v>
      </c>
      <c r="F12" s="7"/>
      <c r="G12" s="7"/>
      <c r="H12" s="7"/>
      <c r="I12" s="4">
        <v>21320</v>
      </c>
      <c r="J12" s="4">
        <v>0</v>
      </c>
      <c r="K12" s="4">
        <f t="shared" ref="K12" si="4">I12+J12</f>
        <v>21320</v>
      </c>
      <c r="L12" s="4">
        <f>K12*0.22</f>
        <v>4690.3999999999996</v>
      </c>
      <c r="M12" s="4">
        <v>0</v>
      </c>
      <c r="N12" s="4">
        <f t="shared" si="3"/>
        <v>21320</v>
      </c>
      <c r="O12" s="4">
        <f>K12+L12+M12</f>
        <v>26010.400000000001</v>
      </c>
      <c r="P12" s="4">
        <v>0</v>
      </c>
      <c r="Q12" s="4">
        <f t="shared" si="0"/>
        <v>26010.400000000001</v>
      </c>
    </row>
    <row r="13" spans="1:18" ht="45.75" customHeight="1">
      <c r="C13" s="6"/>
      <c r="D13" s="7"/>
      <c r="E13" s="7"/>
      <c r="F13" s="7"/>
      <c r="G13" s="7"/>
      <c r="H13" s="7"/>
      <c r="I13" s="4"/>
      <c r="J13" s="4"/>
      <c r="K13" s="4"/>
      <c r="L13" s="4"/>
      <c r="M13" s="4"/>
      <c r="N13" s="4"/>
      <c r="O13" s="4"/>
      <c r="P13" s="4"/>
      <c r="Q13" s="4"/>
    </row>
    <row r="14" spans="1:18" ht="45.75" customHeight="1">
      <c r="C14" s="6"/>
      <c r="D14" s="7"/>
      <c r="E14" s="7"/>
      <c r="F14" s="7"/>
      <c r="G14" s="7"/>
      <c r="H14" s="7"/>
      <c r="I14" s="9"/>
      <c r="J14" s="4"/>
      <c r="K14" s="4"/>
      <c r="L14" s="4"/>
      <c r="M14" s="4"/>
      <c r="N14" s="4"/>
      <c r="O14" s="4"/>
      <c r="P14" s="4"/>
      <c r="Q14" s="4"/>
    </row>
    <row r="15" spans="1:18" ht="45" customHeight="1">
      <c r="C15" s="6"/>
      <c r="D15" s="8"/>
      <c r="E15" s="8"/>
      <c r="F15" s="8"/>
      <c r="G15" s="8"/>
      <c r="H15" s="8"/>
      <c r="I15" s="4"/>
      <c r="J15" s="4"/>
      <c r="K15" s="4"/>
      <c r="L15" s="4"/>
      <c r="M15" s="4"/>
      <c r="N15" s="4"/>
      <c r="O15" s="4"/>
      <c r="P15" s="4"/>
      <c r="Q15" s="4"/>
    </row>
    <row r="16" spans="1:18">
      <c r="D16" s="4"/>
      <c r="E16" s="4"/>
      <c r="F16" s="4"/>
      <c r="G16" s="4"/>
      <c r="H16" s="4"/>
    </row>
    <row r="17" spans="4:8">
      <c r="D17" s="4"/>
      <c r="E17" s="4"/>
      <c r="F17" s="4"/>
      <c r="G17" s="4"/>
      <c r="H17" s="4"/>
    </row>
    <row r="18" spans="4:8">
      <c r="D18" s="4"/>
      <c r="E18" s="4"/>
      <c r="F18" s="4"/>
      <c r="G18" s="4"/>
      <c r="H18" s="4"/>
    </row>
    <row r="19" spans="4:8">
      <c r="D19" s="4"/>
      <c r="E19" s="4"/>
      <c r="F19" s="4"/>
      <c r="G19" s="4"/>
      <c r="H19" s="4"/>
    </row>
    <row r="20" spans="4:8">
      <c r="D20" s="4"/>
      <c r="E20" s="4"/>
      <c r="F20" s="4"/>
      <c r="G20" s="4"/>
      <c r="H20" s="4"/>
    </row>
  </sheetData>
  <pageMargins left="0.11811023622047245" right="0.11811023622047245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zoomScale="80" zoomScaleNormal="80" workbookViewId="0">
      <pane ySplit="9" topLeftCell="A10" activePane="bottomLeft" state="frozen"/>
      <selection pane="bottomLeft" activeCell="D16" sqref="D16"/>
    </sheetView>
  </sheetViews>
  <sheetFormatPr defaultRowHeight="15" outlineLevelCol="1"/>
  <cols>
    <col min="1" max="1" width="21.85546875" customWidth="1"/>
    <col min="2" max="2" width="16.7109375" bestFit="1" customWidth="1"/>
    <col min="3" max="3" width="20" hidden="1" customWidth="1" outlineLevel="1"/>
    <col min="4" max="4" width="25.42578125" customWidth="1" collapsed="1"/>
    <col min="5" max="5" width="18.85546875" customWidth="1"/>
    <col min="6" max="6" width="17.5703125" customWidth="1"/>
    <col min="7" max="7" width="18.5703125" customWidth="1"/>
    <col min="8" max="8" width="16.7109375" customWidth="1"/>
    <col min="9" max="13" width="16.5703125" hidden="1" customWidth="1" outlineLevel="1"/>
    <col min="14" max="14" width="16.5703125" customWidth="1" collapsed="1"/>
    <col min="15" max="15" width="12.5703125" hidden="1" customWidth="1" outlineLevel="1"/>
    <col min="16" max="16" width="16.5703125" hidden="1" customWidth="1" outlineLevel="1"/>
    <col min="17" max="17" width="13.85546875" hidden="1" customWidth="1" outlineLevel="1"/>
    <col min="18" max="18" width="33.85546875" customWidth="1" collapsed="1"/>
  </cols>
  <sheetData>
    <row r="1" spans="1:18">
      <c r="A1" s="2"/>
      <c r="B1" s="2"/>
      <c r="C1" s="2"/>
    </row>
    <row r="2" spans="1:18" ht="18.75">
      <c r="A2" s="24" t="s">
        <v>215</v>
      </c>
      <c r="B2" s="2"/>
      <c r="C2" s="2"/>
    </row>
    <row r="3" spans="1:18">
      <c r="A3" s="2"/>
      <c r="B3" s="2"/>
      <c r="C3" s="2"/>
    </row>
    <row r="4" spans="1:18">
      <c r="A4" s="2" t="s">
        <v>32</v>
      </c>
      <c r="B4" s="2"/>
      <c r="C4" s="2"/>
    </row>
    <row r="6" spans="1:18">
      <c r="A6" s="1" t="s">
        <v>12</v>
      </c>
      <c r="B6" s="1"/>
      <c r="D6" s="10">
        <v>42735</v>
      </c>
      <c r="E6" s="10"/>
      <c r="F6" s="10"/>
      <c r="G6" s="10"/>
      <c r="H6" s="10"/>
    </row>
    <row r="7" spans="1:18">
      <c r="A7" s="1"/>
      <c r="B7" s="1"/>
      <c r="D7" s="10"/>
      <c r="E7" s="10"/>
      <c r="F7" s="10"/>
      <c r="G7" s="10"/>
      <c r="H7" s="10"/>
    </row>
    <row r="9" spans="1:18" ht="45">
      <c r="A9" s="3" t="s">
        <v>0</v>
      </c>
      <c r="B9" s="5" t="s">
        <v>11</v>
      </c>
      <c r="C9" s="3" t="s">
        <v>10</v>
      </c>
      <c r="D9" s="3" t="s">
        <v>2</v>
      </c>
      <c r="E9" s="5" t="s">
        <v>205</v>
      </c>
      <c r="F9" s="5" t="s">
        <v>206</v>
      </c>
      <c r="G9" s="5" t="s">
        <v>211</v>
      </c>
      <c r="H9" s="5" t="s">
        <v>208</v>
      </c>
      <c r="I9" s="5" t="s">
        <v>3</v>
      </c>
      <c r="J9" s="5" t="s">
        <v>4</v>
      </c>
      <c r="K9" s="5" t="s">
        <v>5</v>
      </c>
      <c r="L9" s="5" t="s">
        <v>6</v>
      </c>
      <c r="M9" s="5" t="s">
        <v>14</v>
      </c>
      <c r="N9" s="5" t="s">
        <v>212</v>
      </c>
      <c r="O9" s="5" t="s">
        <v>7</v>
      </c>
      <c r="P9" s="5" t="s">
        <v>8</v>
      </c>
      <c r="Q9" s="5" t="s">
        <v>9</v>
      </c>
      <c r="R9" s="3" t="s">
        <v>1</v>
      </c>
    </row>
    <row r="10" spans="1:18" ht="60">
      <c r="A10" s="7" t="s">
        <v>33</v>
      </c>
      <c r="B10" s="13" t="s">
        <v>34</v>
      </c>
      <c r="C10" s="6" t="s">
        <v>35</v>
      </c>
      <c r="D10" s="7" t="s">
        <v>36</v>
      </c>
      <c r="E10" s="7" t="s">
        <v>210</v>
      </c>
      <c r="F10" s="7"/>
      <c r="G10" s="7"/>
      <c r="H10" s="7"/>
      <c r="I10" s="4">
        <v>34400</v>
      </c>
      <c r="J10" s="4">
        <v>0</v>
      </c>
      <c r="K10" s="4">
        <f t="shared" ref="K10:K29" si="0">I10+J10</f>
        <v>34400</v>
      </c>
      <c r="L10" s="4">
        <f>K10*0.22</f>
        <v>7568</v>
      </c>
      <c r="M10" s="4">
        <v>0</v>
      </c>
      <c r="N10" s="4">
        <f>K10+M10</f>
        <v>34400</v>
      </c>
      <c r="O10" s="4">
        <f>K10+L10</f>
        <v>41968</v>
      </c>
      <c r="P10" s="4">
        <v>0</v>
      </c>
      <c r="Q10" s="4">
        <f t="shared" ref="Q10:Q32" si="1">O10-P10</f>
        <v>41968</v>
      </c>
      <c r="R10" t="s">
        <v>216</v>
      </c>
    </row>
    <row r="11" spans="1:18" ht="60">
      <c r="A11" t="s">
        <v>48</v>
      </c>
      <c r="B11" s="13" t="s">
        <v>47</v>
      </c>
      <c r="C11" s="6" t="s">
        <v>35</v>
      </c>
      <c r="D11" s="7" t="s">
        <v>49</v>
      </c>
      <c r="E11" s="7" t="s">
        <v>210</v>
      </c>
      <c r="F11" s="7"/>
      <c r="G11" s="7"/>
      <c r="H11" s="7"/>
      <c r="I11" s="9">
        <v>13200</v>
      </c>
      <c r="J11" s="4">
        <v>0</v>
      </c>
      <c r="K11" s="4">
        <f t="shared" si="0"/>
        <v>13200</v>
      </c>
      <c r="L11" s="4"/>
      <c r="M11" s="4">
        <v>0</v>
      </c>
      <c r="N11" s="4">
        <f t="shared" ref="N11:N33" si="2">K11+M11</f>
        <v>13200</v>
      </c>
      <c r="O11" s="4">
        <f t="shared" ref="O11:O33" si="3">K11+L11+M11</f>
        <v>13200</v>
      </c>
      <c r="P11" s="4">
        <v>0</v>
      </c>
      <c r="Q11" s="4">
        <f t="shared" si="1"/>
        <v>13200</v>
      </c>
      <c r="R11" t="s">
        <v>216</v>
      </c>
    </row>
    <row r="12" spans="1:18" ht="45.75" customHeight="1">
      <c r="A12" s="7" t="s">
        <v>50</v>
      </c>
      <c r="B12" s="13" t="s">
        <v>51</v>
      </c>
      <c r="C12" s="6" t="s">
        <v>52</v>
      </c>
      <c r="D12" s="7" t="s">
        <v>53</v>
      </c>
      <c r="E12" s="7" t="s">
        <v>210</v>
      </c>
      <c r="F12" s="7"/>
      <c r="G12" s="7"/>
      <c r="H12" s="7"/>
      <c r="I12" s="4">
        <f>31.78/1.22</f>
        <v>26.049180327868854</v>
      </c>
      <c r="J12" s="4">
        <v>0</v>
      </c>
      <c r="K12" s="4">
        <f t="shared" si="0"/>
        <v>26.049180327868854</v>
      </c>
      <c r="L12" s="4">
        <f t="shared" ref="L12:L18" si="4">K12*0.22</f>
        <v>5.7308196721311475</v>
      </c>
      <c r="M12" s="4">
        <v>0</v>
      </c>
      <c r="N12" s="4">
        <f t="shared" si="2"/>
        <v>26.049180327868854</v>
      </c>
      <c r="O12" s="4">
        <f t="shared" si="3"/>
        <v>31.78</v>
      </c>
      <c r="P12" s="4">
        <v>0</v>
      </c>
      <c r="Q12" s="4">
        <f t="shared" si="1"/>
        <v>31.78</v>
      </c>
    </row>
    <row r="13" spans="1:18" ht="45.75" customHeight="1">
      <c r="A13" s="7" t="s">
        <v>54</v>
      </c>
      <c r="B13" s="15" t="s">
        <v>56</v>
      </c>
      <c r="C13" s="6" t="s">
        <v>52</v>
      </c>
      <c r="D13" s="8" t="s">
        <v>58</v>
      </c>
      <c r="E13" s="7" t="s">
        <v>210</v>
      </c>
      <c r="F13" s="8"/>
      <c r="G13" s="8"/>
      <c r="H13" s="8"/>
      <c r="I13" s="4">
        <f>92.28/1.22</f>
        <v>75.639344262295083</v>
      </c>
      <c r="J13" s="4">
        <v>0</v>
      </c>
      <c r="K13" s="4">
        <f t="shared" si="0"/>
        <v>75.639344262295083</v>
      </c>
      <c r="L13" s="4">
        <f t="shared" si="4"/>
        <v>16.640655737704918</v>
      </c>
      <c r="M13" s="4">
        <v>0</v>
      </c>
      <c r="N13" s="4">
        <f t="shared" si="2"/>
        <v>75.639344262295083</v>
      </c>
      <c r="O13" s="4">
        <f t="shared" si="3"/>
        <v>92.28</v>
      </c>
      <c r="P13" s="4">
        <v>0</v>
      </c>
      <c r="Q13" s="4">
        <f t="shared" si="1"/>
        <v>92.28</v>
      </c>
      <c r="R13" t="s">
        <v>59</v>
      </c>
    </row>
    <row r="14" spans="1:18" ht="45.75" customHeight="1">
      <c r="A14" s="7" t="s">
        <v>55</v>
      </c>
      <c r="B14" s="15" t="s">
        <v>57</v>
      </c>
      <c r="C14" s="6" t="s">
        <v>60</v>
      </c>
      <c r="D14" s="8" t="s">
        <v>61</v>
      </c>
      <c r="E14" s="7" t="s">
        <v>210</v>
      </c>
      <c r="F14" s="8"/>
      <c r="G14" s="8"/>
      <c r="H14" s="8"/>
      <c r="I14" s="9">
        <f>1620.16</f>
        <v>1620.16</v>
      </c>
      <c r="J14" s="4">
        <v>0</v>
      </c>
      <c r="K14" s="4">
        <f t="shared" si="0"/>
        <v>1620.16</v>
      </c>
      <c r="L14" s="4">
        <f t="shared" si="4"/>
        <v>356.43520000000001</v>
      </c>
      <c r="M14" s="4">
        <v>0</v>
      </c>
      <c r="N14" s="4">
        <f t="shared" si="2"/>
        <v>1620.16</v>
      </c>
      <c r="O14" s="4">
        <f t="shared" si="3"/>
        <v>1976.5952000000002</v>
      </c>
      <c r="P14" s="4">
        <v>0</v>
      </c>
      <c r="Q14" s="4">
        <f t="shared" si="1"/>
        <v>1976.5952000000002</v>
      </c>
      <c r="R14" t="s">
        <v>62</v>
      </c>
    </row>
    <row r="15" spans="1:18" ht="45" customHeight="1">
      <c r="A15" s="7" t="s">
        <v>136</v>
      </c>
      <c r="B15" s="15" t="s">
        <v>137</v>
      </c>
      <c r="C15" s="6" t="s">
        <v>138</v>
      </c>
      <c r="D15" s="8" t="s">
        <v>139</v>
      </c>
      <c r="E15" s="7" t="s">
        <v>210</v>
      </c>
      <c r="F15" s="8"/>
      <c r="G15" s="8"/>
      <c r="H15" s="8"/>
      <c r="I15" s="4">
        <f>44.98/1.22</f>
        <v>36.868852459016395</v>
      </c>
      <c r="J15" s="4">
        <v>0</v>
      </c>
      <c r="K15" s="4">
        <f t="shared" si="0"/>
        <v>36.868852459016395</v>
      </c>
      <c r="L15" s="4">
        <f t="shared" si="4"/>
        <v>8.1111475409836071</v>
      </c>
      <c r="M15" s="4">
        <v>0</v>
      </c>
      <c r="N15" s="4">
        <f t="shared" si="2"/>
        <v>36.868852459016395</v>
      </c>
      <c r="O15" s="4">
        <f t="shared" si="3"/>
        <v>44.980000000000004</v>
      </c>
      <c r="P15" s="4">
        <v>0</v>
      </c>
      <c r="Q15" s="4">
        <f t="shared" si="1"/>
        <v>44.980000000000004</v>
      </c>
    </row>
    <row r="16" spans="1:18" ht="45" customHeight="1">
      <c r="A16" s="7" t="s">
        <v>65</v>
      </c>
      <c r="B16" s="16" t="s">
        <v>99</v>
      </c>
      <c r="C16" s="6" t="s">
        <v>52</v>
      </c>
      <c r="D16" s="8" t="s">
        <v>140</v>
      </c>
      <c r="E16" s="7" t="s">
        <v>210</v>
      </c>
      <c r="F16" s="8"/>
      <c r="G16" s="8"/>
      <c r="H16" s="8"/>
      <c r="I16" s="4">
        <f>330.98/1.22</f>
        <v>271.29508196721315</v>
      </c>
      <c r="J16" s="4">
        <v>0</v>
      </c>
      <c r="K16" s="4">
        <f t="shared" si="0"/>
        <v>271.29508196721315</v>
      </c>
      <c r="L16" s="4">
        <f t="shared" si="4"/>
        <v>59.684918032786896</v>
      </c>
      <c r="M16" s="4">
        <v>0</v>
      </c>
      <c r="N16" s="4">
        <f t="shared" si="2"/>
        <v>271.29508196721315</v>
      </c>
      <c r="O16" s="4">
        <f t="shared" si="3"/>
        <v>330.98</v>
      </c>
      <c r="P16" s="4">
        <v>0</v>
      </c>
      <c r="Q16" s="4">
        <f t="shared" si="1"/>
        <v>330.98</v>
      </c>
      <c r="R16" t="s">
        <v>141</v>
      </c>
    </row>
    <row r="17" spans="1:18" ht="45" customHeight="1">
      <c r="A17" s="7" t="s">
        <v>66</v>
      </c>
      <c r="B17" s="16" t="s">
        <v>100</v>
      </c>
      <c r="C17" s="6" t="s">
        <v>142</v>
      </c>
      <c r="D17" s="8" t="s">
        <v>143</v>
      </c>
      <c r="E17" s="7" t="s">
        <v>210</v>
      </c>
      <c r="F17" s="8"/>
      <c r="G17" s="8"/>
      <c r="H17" s="8"/>
      <c r="I17" s="4">
        <f>12249.1/1.22</f>
        <v>10040.245901639344</v>
      </c>
      <c r="J17" s="4">
        <v>0</v>
      </c>
      <c r="K17" s="4">
        <f t="shared" si="0"/>
        <v>10040.245901639344</v>
      </c>
      <c r="L17" s="4">
        <f t="shared" si="4"/>
        <v>2208.8540983606558</v>
      </c>
      <c r="M17" s="4">
        <v>0</v>
      </c>
      <c r="N17" s="4">
        <f t="shared" si="2"/>
        <v>10040.245901639344</v>
      </c>
      <c r="O17" s="4">
        <f t="shared" si="3"/>
        <v>12249.1</v>
      </c>
      <c r="P17" s="4">
        <v>0</v>
      </c>
      <c r="Q17" s="4">
        <f t="shared" si="1"/>
        <v>12249.1</v>
      </c>
      <c r="R17" s="7" t="s">
        <v>144</v>
      </c>
    </row>
    <row r="18" spans="1:18" ht="45" customHeight="1">
      <c r="A18" s="17" t="s">
        <v>70</v>
      </c>
      <c r="B18" s="21" t="s">
        <v>105</v>
      </c>
      <c r="C18" s="19" t="s">
        <v>156</v>
      </c>
      <c r="D18" s="20" t="s">
        <v>158</v>
      </c>
      <c r="E18" s="7" t="s">
        <v>210</v>
      </c>
      <c r="F18" s="20"/>
      <c r="G18" s="20"/>
      <c r="H18" s="20"/>
      <c r="I18" s="22">
        <f>30500/1.22</f>
        <v>25000</v>
      </c>
      <c r="J18" s="22">
        <v>0</v>
      </c>
      <c r="K18" s="22">
        <f t="shared" si="0"/>
        <v>25000</v>
      </c>
      <c r="L18" s="22">
        <f t="shared" si="4"/>
        <v>5500</v>
      </c>
      <c r="M18" s="22">
        <v>0</v>
      </c>
      <c r="N18" s="4">
        <f t="shared" si="2"/>
        <v>25000</v>
      </c>
      <c r="O18" s="22">
        <f t="shared" si="3"/>
        <v>30500</v>
      </c>
      <c r="P18" s="22">
        <v>0</v>
      </c>
      <c r="Q18" s="22">
        <f t="shared" si="1"/>
        <v>30500</v>
      </c>
      <c r="R18" s="20" t="s">
        <v>157</v>
      </c>
    </row>
    <row r="19" spans="1:18" ht="45" customHeight="1">
      <c r="A19" s="7" t="s">
        <v>72</v>
      </c>
      <c r="B19" s="16" t="s">
        <v>107</v>
      </c>
      <c r="C19" s="6" t="s">
        <v>161</v>
      </c>
      <c r="D19" s="6" t="s">
        <v>162</v>
      </c>
      <c r="E19" s="7" t="s">
        <v>210</v>
      </c>
      <c r="F19" s="6"/>
      <c r="G19" s="6"/>
      <c r="H19" s="6"/>
      <c r="I19" s="4">
        <v>75</v>
      </c>
      <c r="J19" s="4">
        <v>0</v>
      </c>
      <c r="K19" s="4">
        <f t="shared" si="0"/>
        <v>75</v>
      </c>
      <c r="L19" s="4">
        <v>0</v>
      </c>
      <c r="M19" s="4">
        <v>0</v>
      </c>
      <c r="N19" s="4">
        <f t="shared" si="2"/>
        <v>75</v>
      </c>
      <c r="O19" s="4">
        <f t="shared" si="3"/>
        <v>75</v>
      </c>
      <c r="P19" s="4">
        <v>0</v>
      </c>
      <c r="Q19" s="4">
        <f t="shared" si="1"/>
        <v>75</v>
      </c>
      <c r="R19" s="7"/>
    </row>
    <row r="20" spans="1:18" ht="45" customHeight="1">
      <c r="A20" s="7" t="s">
        <v>74</v>
      </c>
      <c r="B20" s="16" t="s">
        <v>109</v>
      </c>
      <c r="C20" s="6" t="s">
        <v>166</v>
      </c>
      <c r="D20" s="8" t="s">
        <v>167</v>
      </c>
      <c r="E20" s="7" t="s">
        <v>210</v>
      </c>
      <c r="F20" s="8"/>
      <c r="G20" s="8"/>
      <c r="H20" s="8"/>
      <c r="I20" s="4">
        <v>2500</v>
      </c>
      <c r="J20" s="4">
        <v>0</v>
      </c>
      <c r="K20" s="4">
        <f t="shared" si="0"/>
        <v>2500</v>
      </c>
      <c r="L20" s="4">
        <f>K20*0.22</f>
        <v>550</v>
      </c>
      <c r="M20" s="4">
        <v>0</v>
      </c>
      <c r="N20" s="4">
        <f t="shared" si="2"/>
        <v>2500</v>
      </c>
      <c r="O20" s="4">
        <f t="shared" si="3"/>
        <v>3050</v>
      </c>
      <c r="P20" s="4">
        <v>0</v>
      </c>
      <c r="Q20" s="4">
        <f t="shared" si="1"/>
        <v>3050</v>
      </c>
      <c r="R20" s="7"/>
    </row>
    <row r="21" spans="1:18" ht="45" customHeight="1">
      <c r="A21" s="7" t="s">
        <v>82</v>
      </c>
      <c r="B21" s="16" t="s">
        <v>117</v>
      </c>
      <c r="C21" s="6" t="s">
        <v>177</v>
      </c>
      <c r="D21" s="6" t="s">
        <v>177</v>
      </c>
      <c r="E21" s="7" t="s">
        <v>210</v>
      </c>
      <c r="F21" s="6"/>
      <c r="G21" s="6"/>
      <c r="H21" s="6"/>
      <c r="I21" s="4">
        <v>190</v>
      </c>
      <c r="J21" s="4">
        <v>0</v>
      </c>
      <c r="K21" s="4">
        <f t="shared" si="0"/>
        <v>190</v>
      </c>
      <c r="L21" s="4">
        <f>K21*0.22</f>
        <v>41.8</v>
      </c>
      <c r="M21" s="4">
        <v>0</v>
      </c>
      <c r="N21" s="4">
        <f t="shared" si="2"/>
        <v>190</v>
      </c>
      <c r="O21" s="4">
        <f t="shared" si="3"/>
        <v>231.8</v>
      </c>
      <c r="P21" s="4">
        <v>0</v>
      </c>
      <c r="Q21" s="4">
        <f t="shared" si="1"/>
        <v>231.8</v>
      </c>
      <c r="R21" s="7"/>
    </row>
    <row r="22" spans="1:18" ht="45" customHeight="1">
      <c r="A22" s="7" t="s">
        <v>84</v>
      </c>
      <c r="B22" s="16" t="s">
        <v>119</v>
      </c>
      <c r="C22" s="6" t="s">
        <v>179</v>
      </c>
      <c r="D22" s="6" t="s">
        <v>179</v>
      </c>
      <c r="E22" s="7" t="s">
        <v>210</v>
      </c>
      <c r="F22" s="6"/>
      <c r="G22" s="6"/>
      <c r="H22" s="6"/>
      <c r="I22" s="4">
        <v>96.27</v>
      </c>
      <c r="J22" s="4">
        <v>0</v>
      </c>
      <c r="K22" s="4">
        <f t="shared" si="0"/>
        <v>96.27</v>
      </c>
      <c r="L22" s="4">
        <v>9.99</v>
      </c>
      <c r="M22" s="4">
        <v>0</v>
      </c>
      <c r="N22" s="4">
        <f t="shared" si="2"/>
        <v>96.27</v>
      </c>
      <c r="O22" s="4">
        <f t="shared" si="3"/>
        <v>106.25999999999999</v>
      </c>
      <c r="P22" s="4">
        <v>0</v>
      </c>
      <c r="Q22" s="4">
        <f t="shared" si="1"/>
        <v>106.25999999999999</v>
      </c>
      <c r="R22" s="7"/>
    </row>
    <row r="23" spans="1:18" ht="45" customHeight="1">
      <c r="A23" s="7" t="s">
        <v>87</v>
      </c>
      <c r="B23" s="16" t="s">
        <v>122</v>
      </c>
      <c r="C23" s="6" t="s">
        <v>182</v>
      </c>
      <c r="D23" s="8" t="s">
        <v>183</v>
      </c>
      <c r="E23" s="7" t="s">
        <v>210</v>
      </c>
      <c r="F23" s="8"/>
      <c r="G23" s="8"/>
      <c r="H23" s="8"/>
      <c r="I23" s="4">
        <f>151.15/1.22</f>
        <v>123.89344262295083</v>
      </c>
      <c r="J23" s="4">
        <v>0</v>
      </c>
      <c r="K23" s="4">
        <f t="shared" si="0"/>
        <v>123.89344262295083</v>
      </c>
      <c r="L23" s="4">
        <f>K23*0.22</f>
        <v>27.256557377049184</v>
      </c>
      <c r="M23" s="4">
        <v>0</v>
      </c>
      <c r="N23" s="4">
        <f t="shared" si="2"/>
        <v>123.89344262295083</v>
      </c>
      <c r="O23" s="4">
        <f t="shared" si="3"/>
        <v>151.15</v>
      </c>
      <c r="P23" s="4">
        <v>0</v>
      </c>
      <c r="Q23" s="4">
        <f t="shared" si="1"/>
        <v>151.15</v>
      </c>
      <c r="R23" s="7"/>
    </row>
    <row r="24" spans="1:18" ht="45" customHeight="1">
      <c r="A24" s="7" t="s">
        <v>91</v>
      </c>
      <c r="B24" s="16" t="s">
        <v>127</v>
      </c>
      <c r="C24" s="6" t="s">
        <v>191</v>
      </c>
      <c r="D24" s="8" t="s">
        <v>192</v>
      </c>
      <c r="E24" s="7" t="s">
        <v>210</v>
      </c>
      <c r="F24" s="8"/>
      <c r="G24" s="8"/>
      <c r="H24" s="8"/>
      <c r="I24" s="4">
        <v>43249.99</v>
      </c>
      <c r="J24" s="4">
        <v>0</v>
      </c>
      <c r="K24" s="4">
        <f t="shared" si="0"/>
        <v>43249.99</v>
      </c>
      <c r="L24" s="4">
        <v>0</v>
      </c>
      <c r="M24" s="4">
        <v>0</v>
      </c>
      <c r="N24" s="4">
        <f t="shared" si="2"/>
        <v>43249.99</v>
      </c>
      <c r="O24" s="4">
        <f t="shared" si="3"/>
        <v>43249.99</v>
      </c>
      <c r="P24" s="4">
        <v>0</v>
      </c>
      <c r="Q24" s="4">
        <f t="shared" si="1"/>
        <v>43249.99</v>
      </c>
      <c r="R24" s="7"/>
    </row>
    <row r="25" spans="1:18" ht="45" customHeight="1">
      <c r="A25" s="7" t="s">
        <v>92</v>
      </c>
      <c r="B25" s="16" t="s">
        <v>128</v>
      </c>
      <c r="C25" s="6" t="s">
        <v>187</v>
      </c>
      <c r="D25" s="8" t="s">
        <v>193</v>
      </c>
      <c r="E25" s="7" t="s">
        <v>210</v>
      </c>
      <c r="F25" s="8"/>
      <c r="G25" s="8"/>
      <c r="H25" s="8"/>
      <c r="I25" s="4">
        <v>11187.64</v>
      </c>
      <c r="J25" s="4">
        <v>0</v>
      </c>
      <c r="K25" s="4">
        <f t="shared" si="0"/>
        <v>11187.64</v>
      </c>
      <c r="L25" s="4">
        <f>K25*0.22</f>
        <v>2461.2808</v>
      </c>
      <c r="M25" s="4">
        <v>0</v>
      </c>
      <c r="N25" s="4">
        <f t="shared" si="2"/>
        <v>11187.64</v>
      </c>
      <c r="O25" s="4">
        <f t="shared" si="3"/>
        <v>13648.9208</v>
      </c>
      <c r="P25" s="4">
        <v>0</v>
      </c>
      <c r="Q25" s="4">
        <f t="shared" si="1"/>
        <v>13648.9208</v>
      </c>
      <c r="R25" s="7"/>
    </row>
    <row r="26" spans="1:18" ht="45" customHeight="1">
      <c r="A26" s="7" t="s">
        <v>93</v>
      </c>
      <c r="B26" s="16" t="s">
        <v>129</v>
      </c>
      <c r="C26" s="6" t="s">
        <v>187</v>
      </c>
      <c r="D26" s="8" t="s">
        <v>194</v>
      </c>
      <c r="E26" s="7" t="s">
        <v>210</v>
      </c>
      <c r="F26" s="8"/>
      <c r="G26" s="8"/>
      <c r="H26" s="8"/>
      <c r="I26" s="4">
        <v>5490</v>
      </c>
      <c r="J26" s="4">
        <v>0</v>
      </c>
      <c r="K26" s="4">
        <f t="shared" si="0"/>
        <v>5490</v>
      </c>
      <c r="L26" s="4">
        <f>K26*0.22</f>
        <v>1207.8</v>
      </c>
      <c r="M26" s="4">
        <v>0</v>
      </c>
      <c r="N26" s="4">
        <f t="shared" si="2"/>
        <v>5490</v>
      </c>
      <c r="O26" s="4">
        <f t="shared" si="3"/>
        <v>6697.8</v>
      </c>
      <c r="P26" s="4">
        <v>0</v>
      </c>
      <c r="Q26" s="4">
        <f t="shared" si="1"/>
        <v>6697.8</v>
      </c>
      <c r="R26" s="7"/>
    </row>
    <row r="27" spans="1:18" ht="45" customHeight="1">
      <c r="A27" s="7" t="s">
        <v>95</v>
      </c>
      <c r="B27" s="16" t="s">
        <v>131</v>
      </c>
      <c r="C27" s="6" t="s">
        <v>187</v>
      </c>
      <c r="D27" s="8" t="s">
        <v>197</v>
      </c>
      <c r="E27" s="7" t="s">
        <v>210</v>
      </c>
      <c r="F27" s="8"/>
      <c r="G27" s="8"/>
      <c r="H27" s="8"/>
      <c r="I27" s="4">
        <v>960</v>
      </c>
      <c r="J27" s="4">
        <v>0</v>
      </c>
      <c r="K27" s="4">
        <f t="shared" si="0"/>
        <v>960</v>
      </c>
      <c r="L27" s="4">
        <f>K27*0.22</f>
        <v>211.2</v>
      </c>
      <c r="M27" s="4">
        <v>0</v>
      </c>
      <c r="N27" s="4">
        <f t="shared" si="2"/>
        <v>960</v>
      </c>
      <c r="O27" s="4">
        <f t="shared" si="3"/>
        <v>1171.2</v>
      </c>
      <c r="P27" s="4">
        <v>0</v>
      </c>
      <c r="Q27" s="4">
        <f t="shared" si="1"/>
        <v>1171.2</v>
      </c>
      <c r="R27" s="7"/>
    </row>
    <row r="28" spans="1:18" ht="45" customHeight="1">
      <c r="A28" s="7" t="s">
        <v>97</v>
      </c>
      <c r="B28" s="16" t="s">
        <v>133</v>
      </c>
      <c r="C28" s="6" t="s">
        <v>199</v>
      </c>
      <c r="D28" s="8" t="s">
        <v>200</v>
      </c>
      <c r="E28" s="7" t="s">
        <v>210</v>
      </c>
      <c r="F28" s="8"/>
      <c r="G28" s="8"/>
      <c r="H28" s="8"/>
      <c r="I28" s="4">
        <v>130</v>
      </c>
      <c r="J28" s="4">
        <v>0</v>
      </c>
      <c r="K28" s="4">
        <f t="shared" si="0"/>
        <v>130</v>
      </c>
      <c r="L28" s="4">
        <f>K28*0.22</f>
        <v>28.6</v>
      </c>
      <c r="M28" s="4">
        <v>0</v>
      </c>
      <c r="N28" s="4">
        <f t="shared" si="2"/>
        <v>130</v>
      </c>
      <c r="O28" s="4">
        <f t="shared" si="3"/>
        <v>158.6</v>
      </c>
      <c r="P28" s="4">
        <v>0</v>
      </c>
      <c r="Q28" s="4">
        <f t="shared" si="1"/>
        <v>158.6</v>
      </c>
      <c r="R28" s="7"/>
    </row>
    <row r="29" spans="1:18" ht="45" customHeight="1">
      <c r="A29" s="7" t="s">
        <v>98</v>
      </c>
      <c r="B29" s="16" t="s">
        <v>101</v>
      </c>
      <c r="C29" s="6" t="s">
        <v>201</v>
      </c>
      <c r="D29" s="8" t="s">
        <v>202</v>
      </c>
      <c r="E29" s="7" t="s">
        <v>210</v>
      </c>
      <c r="F29" s="8"/>
      <c r="G29" s="8"/>
      <c r="H29" s="8"/>
      <c r="I29" s="4">
        <v>6</v>
      </c>
      <c r="J29" s="4">
        <v>0</v>
      </c>
      <c r="K29" s="4">
        <f t="shared" si="0"/>
        <v>6</v>
      </c>
      <c r="L29" s="4">
        <f>K29*0.22</f>
        <v>1.32</v>
      </c>
      <c r="M29" s="4">
        <v>0</v>
      </c>
      <c r="N29" s="4">
        <f t="shared" si="2"/>
        <v>6</v>
      </c>
      <c r="O29" s="4">
        <f t="shared" si="3"/>
        <v>7.32</v>
      </c>
      <c r="P29" s="4">
        <v>0</v>
      </c>
      <c r="Q29" s="4">
        <f t="shared" si="1"/>
        <v>7.32</v>
      </c>
      <c r="R29" s="7"/>
    </row>
    <row r="30" spans="1:18" ht="43.5" customHeight="1">
      <c r="A30" s="12" t="s">
        <v>18</v>
      </c>
      <c r="B30" s="11" t="s">
        <v>19</v>
      </c>
      <c r="C30" s="12" t="s">
        <v>21</v>
      </c>
      <c r="D30" s="12" t="s">
        <v>22</v>
      </c>
      <c r="E30" s="7" t="s">
        <v>210</v>
      </c>
      <c r="F30" s="12"/>
      <c r="G30" s="12"/>
      <c r="H30" s="12"/>
      <c r="I30" s="4">
        <f>305/1.22</f>
        <v>250</v>
      </c>
      <c r="J30" s="4">
        <v>0</v>
      </c>
      <c r="K30" s="4">
        <f>I30+J30+M30</f>
        <v>250</v>
      </c>
      <c r="L30" s="4">
        <f>K30*22%</f>
        <v>55</v>
      </c>
      <c r="M30" s="4">
        <v>0</v>
      </c>
      <c r="N30" s="4">
        <f t="shared" si="2"/>
        <v>250</v>
      </c>
      <c r="O30" s="4">
        <f t="shared" si="3"/>
        <v>305</v>
      </c>
      <c r="P30" s="4">
        <v>0</v>
      </c>
      <c r="Q30" s="4">
        <f t="shared" si="1"/>
        <v>305</v>
      </c>
      <c r="R30" t="s">
        <v>23</v>
      </c>
    </row>
    <row r="31" spans="1:18" ht="43.5" customHeight="1">
      <c r="A31" s="14" t="s">
        <v>15</v>
      </c>
      <c r="B31" s="23" t="s">
        <v>17</v>
      </c>
      <c r="C31" s="19" t="s">
        <v>20</v>
      </c>
      <c r="D31" s="17" t="s">
        <v>204</v>
      </c>
      <c r="E31" s="7" t="s">
        <v>210</v>
      </c>
      <c r="F31" s="17"/>
      <c r="G31" s="17"/>
      <c r="H31" s="17"/>
      <c r="I31" s="22">
        <f>254*2</f>
        <v>508</v>
      </c>
      <c r="J31" s="4">
        <v>0</v>
      </c>
      <c r="K31" s="4">
        <f t="shared" ref="K31:K32" si="5">I31+J31</f>
        <v>508</v>
      </c>
      <c r="L31" s="4">
        <f>K31*22%</f>
        <v>111.76</v>
      </c>
      <c r="M31" s="4">
        <v>460</v>
      </c>
      <c r="N31" s="4">
        <f t="shared" si="2"/>
        <v>968</v>
      </c>
      <c r="O31" s="4">
        <f t="shared" si="3"/>
        <v>1079.76</v>
      </c>
      <c r="P31" s="4">
        <v>0</v>
      </c>
      <c r="Q31" s="4">
        <f t="shared" si="1"/>
        <v>1079.76</v>
      </c>
      <c r="R31" t="s">
        <v>16</v>
      </c>
    </row>
    <row r="32" spans="1:18" ht="43.5" customHeight="1">
      <c r="A32" s="14" t="s">
        <v>41</v>
      </c>
      <c r="B32" s="11" t="s">
        <v>42</v>
      </c>
      <c r="C32" s="14" t="s">
        <v>43</v>
      </c>
      <c r="D32" s="7" t="s">
        <v>44</v>
      </c>
      <c r="E32" s="7" t="s">
        <v>210</v>
      </c>
      <c r="F32" s="7"/>
      <c r="G32" s="7"/>
      <c r="H32" s="7"/>
      <c r="I32" s="4">
        <f>2848.64/1.22</f>
        <v>2334.9508196721313</v>
      </c>
      <c r="J32" s="4">
        <v>0</v>
      </c>
      <c r="K32" s="4">
        <f t="shared" si="5"/>
        <v>2334.9508196721313</v>
      </c>
      <c r="L32" s="4">
        <f>K32*22%</f>
        <v>513.68918032786894</v>
      </c>
      <c r="M32" s="4">
        <v>0</v>
      </c>
      <c r="N32" s="4">
        <f t="shared" si="2"/>
        <v>2334.9508196721313</v>
      </c>
      <c r="O32" s="4">
        <f t="shared" si="3"/>
        <v>2848.6400000000003</v>
      </c>
      <c r="P32" s="4">
        <v>0</v>
      </c>
      <c r="Q32" s="4">
        <f t="shared" si="1"/>
        <v>2848.6400000000003</v>
      </c>
    </row>
    <row r="33" spans="1:18" ht="43.5" customHeight="1">
      <c r="A33" s="14" t="s">
        <v>46</v>
      </c>
      <c r="B33" s="23" t="s">
        <v>45</v>
      </c>
      <c r="C33" s="19" t="s">
        <v>13</v>
      </c>
      <c r="D33" s="17" t="s">
        <v>203</v>
      </c>
      <c r="E33" s="7" t="s">
        <v>210</v>
      </c>
      <c r="F33" s="17"/>
      <c r="G33" s="17"/>
      <c r="H33" s="17"/>
      <c r="I33" s="22"/>
      <c r="J33" s="4">
        <v>0</v>
      </c>
      <c r="K33" s="4">
        <f>111.76+8406.55+2004.8</f>
        <v>10523.109999999999</v>
      </c>
      <c r="L33" s="4">
        <f>24.59+1849.44+441.06</f>
        <v>2315.09</v>
      </c>
      <c r="M33" s="4">
        <f>16+552.5+455.1</f>
        <v>1023.6</v>
      </c>
      <c r="N33" s="4">
        <f t="shared" si="2"/>
        <v>11546.71</v>
      </c>
      <c r="O33" s="4">
        <f t="shared" si="3"/>
        <v>13861.8</v>
      </c>
      <c r="P33" s="4">
        <f>22.35+1631.81+400.96</f>
        <v>2055.12</v>
      </c>
      <c r="Q33" s="4">
        <f>130+9097.18+2500</f>
        <v>11727.18</v>
      </c>
    </row>
    <row r="34" spans="1:18" ht="45" customHeight="1">
      <c r="A34" s="7"/>
      <c r="B34" s="16"/>
      <c r="C34" s="6"/>
      <c r="D34" s="8"/>
      <c r="E34" s="8"/>
      <c r="F34" s="8"/>
      <c r="G34" s="8"/>
      <c r="H34" s="8"/>
      <c r="I34" s="4"/>
      <c r="J34" s="4"/>
      <c r="K34" s="4"/>
      <c r="L34" s="4"/>
      <c r="M34" s="4"/>
      <c r="N34" s="4"/>
      <c r="O34" s="4"/>
      <c r="P34" s="4"/>
      <c r="Q34" s="4"/>
      <c r="R34" s="7"/>
    </row>
    <row r="35" spans="1:18" ht="45" customHeight="1">
      <c r="A35" s="7"/>
      <c r="B35" s="16"/>
      <c r="C35" s="6"/>
      <c r="D35" s="8"/>
      <c r="E35" s="8"/>
      <c r="F35" s="8"/>
      <c r="G35" s="8"/>
      <c r="H35" s="8"/>
      <c r="I35" s="4"/>
      <c r="J35" s="4"/>
      <c r="K35" s="4"/>
      <c r="L35" s="4"/>
      <c r="M35" s="4"/>
      <c r="N35" s="4"/>
      <c r="O35" s="4"/>
      <c r="P35" s="4"/>
      <c r="Q35" s="4"/>
      <c r="R35" s="7"/>
    </row>
    <row r="36" spans="1:18" ht="45" customHeight="1">
      <c r="A36" s="7"/>
      <c r="B36" s="16"/>
      <c r="C36" s="6"/>
      <c r="D36" s="8"/>
      <c r="E36" s="8"/>
      <c r="F36" s="8"/>
      <c r="G36" s="8"/>
      <c r="H36" s="8"/>
      <c r="I36" s="4"/>
      <c r="J36" s="4"/>
      <c r="K36" s="4"/>
      <c r="L36" s="4"/>
      <c r="M36" s="4"/>
      <c r="N36" s="4"/>
      <c r="O36" s="4"/>
      <c r="P36" s="4"/>
      <c r="Q36" s="4"/>
      <c r="R36" s="7"/>
    </row>
    <row r="37" spans="1:18" ht="45" customHeight="1">
      <c r="A37" s="7"/>
      <c r="B37" s="16"/>
      <c r="C37" s="6"/>
      <c r="D37" s="8"/>
      <c r="E37" s="8"/>
      <c r="F37" s="8"/>
      <c r="G37" s="8"/>
      <c r="H37" s="8"/>
      <c r="I37" s="4"/>
      <c r="J37" s="4"/>
      <c r="K37" s="4"/>
      <c r="L37" s="4"/>
      <c r="M37" s="4"/>
      <c r="N37" s="4"/>
      <c r="O37" s="4"/>
      <c r="P37" s="4"/>
      <c r="Q37" s="4"/>
      <c r="R37" s="7"/>
    </row>
    <row r="38" spans="1:18" ht="45" customHeight="1">
      <c r="A38" s="7"/>
      <c r="B38" s="16"/>
      <c r="C38" s="6"/>
      <c r="D38" s="8"/>
      <c r="E38" s="8"/>
      <c r="F38" s="8"/>
      <c r="G38" s="8"/>
      <c r="H38" s="8"/>
      <c r="I38" s="4"/>
      <c r="J38" s="4"/>
      <c r="K38" s="4"/>
      <c r="L38" s="4"/>
      <c r="M38" s="4"/>
      <c r="N38" s="4"/>
      <c r="O38" s="4"/>
      <c r="P38" s="4"/>
      <c r="Q38" s="4"/>
      <c r="R38" s="7"/>
    </row>
    <row r="39" spans="1:18" ht="45" customHeight="1">
      <c r="A39" s="7"/>
      <c r="B39" s="16"/>
      <c r="C39" s="6"/>
      <c r="D39" s="8"/>
      <c r="E39" s="8"/>
      <c r="F39" s="8"/>
      <c r="G39" s="8"/>
      <c r="H39" s="8"/>
      <c r="I39" s="4"/>
      <c r="J39" s="4"/>
      <c r="K39" s="4"/>
      <c r="L39" s="4"/>
      <c r="M39" s="4"/>
      <c r="N39" s="4"/>
      <c r="O39" s="4"/>
      <c r="P39" s="4"/>
      <c r="Q39" s="4"/>
      <c r="R39" s="7"/>
    </row>
    <row r="40" spans="1:18" ht="45" customHeight="1">
      <c r="A40" s="7"/>
      <c r="B40" s="16"/>
      <c r="C40" s="6"/>
      <c r="D40" s="8"/>
      <c r="E40" s="8"/>
      <c r="F40" s="8"/>
      <c r="G40" s="8"/>
      <c r="H40" s="8"/>
      <c r="I40" s="4"/>
      <c r="J40" s="4"/>
      <c r="K40" s="4"/>
      <c r="L40" s="4"/>
      <c r="M40" s="4"/>
      <c r="N40" s="4"/>
      <c r="O40" s="4"/>
      <c r="P40" s="4"/>
      <c r="Q40" s="4"/>
      <c r="R40" s="7"/>
    </row>
    <row r="41" spans="1:18">
      <c r="L41" s="4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zoomScale="80" zoomScaleNormal="80" workbookViewId="0">
      <pane ySplit="8" topLeftCell="A31" activePane="bottomLeft" state="frozen"/>
      <selection pane="bottomLeft" activeCell="B40" sqref="B40:B47"/>
    </sheetView>
  </sheetViews>
  <sheetFormatPr defaultRowHeight="15" outlineLevelCol="1"/>
  <cols>
    <col min="1" max="1" width="16.85546875" customWidth="1"/>
    <col min="2" max="2" width="13.85546875" customWidth="1"/>
    <col min="3" max="3" width="20" hidden="1" customWidth="1" outlineLevel="1"/>
    <col min="4" max="4" width="25.42578125" customWidth="1" collapsed="1"/>
    <col min="5" max="5" width="17.28515625" customWidth="1"/>
    <col min="6" max="6" width="16.42578125" customWidth="1"/>
    <col min="7" max="7" width="17.28515625" customWidth="1"/>
    <col min="8" max="8" width="16.5703125" customWidth="1"/>
    <col min="9" max="9" width="16.5703125" hidden="1" customWidth="1" outlineLevel="1"/>
    <col min="10" max="10" width="17.85546875" hidden="1" customWidth="1" outlineLevel="1"/>
    <col min="11" max="11" width="16.5703125" hidden="1" customWidth="1" outlineLevel="1"/>
    <col min="12" max="12" width="11.28515625" hidden="1" customWidth="1" outlineLevel="1"/>
    <col min="13" max="13" width="9.5703125" hidden="1" customWidth="1" outlineLevel="1"/>
    <col min="14" max="14" width="18.7109375" customWidth="1" collapsed="1"/>
    <col min="15" max="15" width="12.28515625" hidden="1" customWidth="1" outlineLevel="1"/>
    <col min="16" max="16" width="16.5703125" hidden="1" customWidth="1" outlineLevel="1"/>
    <col min="17" max="17" width="13.85546875" hidden="1" customWidth="1" outlineLevel="1"/>
    <col min="18" max="18" width="33.85546875" customWidth="1" collapsed="1"/>
  </cols>
  <sheetData>
    <row r="1" spans="1:18">
      <c r="A1" s="2"/>
      <c r="B1" s="2"/>
      <c r="C1" s="2"/>
    </row>
    <row r="2" spans="1:18" ht="18.75">
      <c r="A2" s="24" t="s">
        <v>215</v>
      </c>
      <c r="B2" s="2"/>
      <c r="C2" s="2"/>
    </row>
    <row r="3" spans="1:18">
      <c r="A3" s="2"/>
      <c r="B3" s="2"/>
      <c r="C3" s="2"/>
    </row>
    <row r="4" spans="1:18">
      <c r="A4" s="2" t="s">
        <v>37</v>
      </c>
      <c r="B4" s="2"/>
      <c r="C4" s="2"/>
    </row>
    <row r="6" spans="1:18">
      <c r="A6" s="1" t="s">
        <v>12</v>
      </c>
      <c r="B6" s="1"/>
      <c r="D6" s="10">
        <v>42735</v>
      </c>
      <c r="E6" s="10"/>
      <c r="F6" s="10"/>
      <c r="G6" s="10"/>
      <c r="H6" s="10"/>
    </row>
    <row r="8" spans="1:18" ht="45">
      <c r="A8" s="3" t="s">
        <v>0</v>
      </c>
      <c r="B8" s="5" t="s">
        <v>11</v>
      </c>
      <c r="C8" s="3" t="s">
        <v>10</v>
      </c>
      <c r="D8" s="3" t="s">
        <v>2</v>
      </c>
      <c r="E8" s="5" t="s">
        <v>205</v>
      </c>
      <c r="F8" s="5" t="s">
        <v>206</v>
      </c>
      <c r="G8" s="5" t="s">
        <v>207</v>
      </c>
      <c r="H8" s="5" t="s">
        <v>213</v>
      </c>
      <c r="I8" s="5" t="s">
        <v>3</v>
      </c>
      <c r="J8" s="5" t="s">
        <v>4</v>
      </c>
      <c r="K8" s="5" t="s">
        <v>5</v>
      </c>
      <c r="L8" s="5" t="s">
        <v>6</v>
      </c>
      <c r="M8" s="5" t="s">
        <v>14</v>
      </c>
      <c r="N8" s="5" t="s">
        <v>212</v>
      </c>
      <c r="O8" s="5" t="s">
        <v>7</v>
      </c>
      <c r="P8" s="5" t="s">
        <v>8</v>
      </c>
      <c r="Q8" s="5" t="s">
        <v>9</v>
      </c>
      <c r="R8" s="3" t="s">
        <v>1</v>
      </c>
    </row>
    <row r="9" spans="1:18" ht="60">
      <c r="A9" s="7" t="s">
        <v>38</v>
      </c>
      <c r="B9" s="13" t="s">
        <v>34</v>
      </c>
      <c r="C9" s="6" t="s">
        <v>39</v>
      </c>
      <c r="D9" s="7" t="s">
        <v>40</v>
      </c>
      <c r="E9" s="7" t="s">
        <v>210</v>
      </c>
      <c r="F9" s="7"/>
      <c r="G9" s="7"/>
      <c r="H9" s="7"/>
      <c r="I9" s="4">
        <v>600</v>
      </c>
      <c r="J9" s="4">
        <v>0</v>
      </c>
      <c r="K9" s="4">
        <v>600</v>
      </c>
      <c r="L9" s="4">
        <v>132</v>
      </c>
      <c r="M9" s="4">
        <v>0</v>
      </c>
      <c r="N9" s="4">
        <f>K9</f>
        <v>600</v>
      </c>
      <c r="O9" s="4">
        <v>732</v>
      </c>
      <c r="P9" s="4">
        <v>0</v>
      </c>
      <c r="Q9" s="4">
        <v>732</v>
      </c>
      <c r="R9" t="s">
        <v>214</v>
      </c>
    </row>
    <row r="10" spans="1:18" ht="60">
      <c r="A10" s="7" t="s">
        <v>64</v>
      </c>
      <c r="B10" s="16" t="s">
        <v>63</v>
      </c>
      <c r="C10" s="6" t="s">
        <v>134</v>
      </c>
      <c r="D10" s="6" t="s">
        <v>134</v>
      </c>
      <c r="E10" s="7" t="s">
        <v>210</v>
      </c>
      <c r="F10" s="6"/>
      <c r="G10" s="6"/>
      <c r="H10" s="6"/>
      <c r="I10" s="4">
        <v>417.44262295081967</v>
      </c>
      <c r="J10" s="4">
        <v>0</v>
      </c>
      <c r="K10" s="4">
        <v>417.44262295081967</v>
      </c>
      <c r="L10" s="4">
        <v>91.837377049180333</v>
      </c>
      <c r="M10" s="4">
        <v>0</v>
      </c>
      <c r="N10" s="4">
        <f t="shared" ref="N10:N32" si="0">K10</f>
        <v>417.44262295081967</v>
      </c>
      <c r="O10" s="4">
        <v>509.28</v>
      </c>
      <c r="P10" s="4">
        <v>0</v>
      </c>
      <c r="Q10" s="4">
        <v>509.28</v>
      </c>
      <c r="R10" t="s">
        <v>135</v>
      </c>
    </row>
    <row r="11" spans="1:18" ht="60">
      <c r="A11" s="7" t="s">
        <v>145</v>
      </c>
      <c r="B11" s="16" t="s">
        <v>146</v>
      </c>
      <c r="C11" s="6" t="s">
        <v>147</v>
      </c>
      <c r="D11" s="7" t="s">
        <v>148</v>
      </c>
      <c r="E11" s="7" t="s">
        <v>210</v>
      </c>
      <c r="F11" s="7"/>
      <c r="G11" s="7"/>
      <c r="H11" s="7"/>
      <c r="I11" s="4">
        <v>100</v>
      </c>
      <c r="J11" s="4">
        <v>0</v>
      </c>
      <c r="K11" s="4">
        <v>100</v>
      </c>
      <c r="L11" s="4">
        <v>22</v>
      </c>
      <c r="M11" s="4">
        <v>0</v>
      </c>
      <c r="N11" s="4">
        <f t="shared" si="0"/>
        <v>100</v>
      </c>
      <c r="O11" s="4">
        <v>122</v>
      </c>
      <c r="P11" s="4">
        <v>0</v>
      </c>
      <c r="Q11" s="4">
        <v>122</v>
      </c>
      <c r="R11" t="s">
        <v>149</v>
      </c>
    </row>
    <row r="12" spans="1:18" ht="60">
      <c r="A12" s="7" t="s">
        <v>67</v>
      </c>
      <c r="B12" s="16" t="s">
        <v>102</v>
      </c>
      <c r="C12" s="6" t="s">
        <v>150</v>
      </c>
      <c r="D12" s="6" t="s">
        <v>150</v>
      </c>
      <c r="E12" s="7" t="s">
        <v>210</v>
      </c>
      <c r="F12" s="9"/>
      <c r="G12" s="9"/>
      <c r="H12" s="9"/>
      <c r="I12" s="9">
        <v>4328.0491803278692</v>
      </c>
      <c r="J12" s="4">
        <v>0</v>
      </c>
      <c r="K12" s="4">
        <v>4328.0491803278692</v>
      </c>
      <c r="L12" s="4">
        <v>952.17081967213119</v>
      </c>
      <c r="M12" s="4">
        <v>0</v>
      </c>
      <c r="N12" s="4">
        <f t="shared" si="0"/>
        <v>4328.0491803278692</v>
      </c>
      <c r="O12" s="4">
        <v>5280.22</v>
      </c>
      <c r="P12" s="4">
        <v>0</v>
      </c>
      <c r="Q12" s="4">
        <v>5280.22</v>
      </c>
      <c r="R12" t="s">
        <v>151</v>
      </c>
    </row>
    <row r="13" spans="1:18" ht="60">
      <c r="A13" s="7" t="s">
        <v>68</v>
      </c>
      <c r="B13" s="16" t="s">
        <v>103</v>
      </c>
      <c r="C13" s="6" t="s">
        <v>152</v>
      </c>
      <c r="D13" s="8" t="s">
        <v>153</v>
      </c>
      <c r="E13" s="7" t="s">
        <v>210</v>
      </c>
      <c r="F13" s="18"/>
      <c r="G13" s="18"/>
      <c r="H13" s="18"/>
      <c r="I13" s="9">
        <v>430</v>
      </c>
      <c r="J13" s="4">
        <v>0</v>
      </c>
      <c r="K13" s="4">
        <v>430</v>
      </c>
      <c r="L13" s="4">
        <v>94.6</v>
      </c>
      <c r="M13" s="4">
        <v>0</v>
      </c>
      <c r="N13" s="4">
        <f t="shared" si="0"/>
        <v>430</v>
      </c>
      <c r="O13" s="4">
        <v>524.6</v>
      </c>
      <c r="P13" s="4">
        <v>0</v>
      </c>
      <c r="Q13" s="4">
        <v>524.6</v>
      </c>
    </row>
    <row r="14" spans="1:18" ht="60">
      <c r="A14" s="7" t="s">
        <v>69</v>
      </c>
      <c r="B14" s="16" t="s">
        <v>104</v>
      </c>
      <c r="C14" s="6" t="s">
        <v>154</v>
      </c>
      <c r="D14" s="8" t="s">
        <v>155</v>
      </c>
      <c r="E14" s="7" t="s">
        <v>210</v>
      </c>
      <c r="F14" s="18"/>
      <c r="G14" s="18"/>
      <c r="H14" s="18"/>
      <c r="I14" s="9">
        <v>7608</v>
      </c>
      <c r="J14" s="4">
        <v>0</v>
      </c>
      <c r="K14" s="4">
        <v>7608</v>
      </c>
      <c r="L14" s="4">
        <v>0</v>
      </c>
      <c r="M14" s="4">
        <v>0</v>
      </c>
      <c r="N14" s="4">
        <f t="shared" si="0"/>
        <v>7608</v>
      </c>
      <c r="O14" s="4">
        <v>7608</v>
      </c>
      <c r="P14" s="4">
        <v>0</v>
      </c>
      <c r="Q14" s="4">
        <v>7608</v>
      </c>
    </row>
    <row r="15" spans="1:18" ht="60">
      <c r="A15" s="7" t="s">
        <v>71</v>
      </c>
      <c r="B15" s="16" t="s">
        <v>106</v>
      </c>
      <c r="C15" s="6" t="s">
        <v>159</v>
      </c>
      <c r="D15" s="8" t="s">
        <v>160</v>
      </c>
      <c r="E15" s="7" t="s">
        <v>210</v>
      </c>
      <c r="F15" s="18"/>
      <c r="G15" s="18"/>
      <c r="H15" s="18"/>
      <c r="I15" s="9">
        <v>193.80327868852459</v>
      </c>
      <c r="J15" s="4">
        <v>0</v>
      </c>
      <c r="K15" s="4">
        <v>193.80327868852459</v>
      </c>
      <c r="L15" s="4">
        <v>42.636721311475412</v>
      </c>
      <c r="M15" s="4">
        <v>0</v>
      </c>
      <c r="N15" s="4">
        <f t="shared" si="0"/>
        <v>193.80327868852459</v>
      </c>
      <c r="O15" s="4">
        <v>236.44</v>
      </c>
      <c r="P15" s="4">
        <v>0</v>
      </c>
      <c r="Q15" s="4">
        <v>236.44</v>
      </c>
    </row>
    <row r="16" spans="1:18" ht="60">
      <c r="A16" s="7" t="s">
        <v>72</v>
      </c>
      <c r="B16" s="16" t="s">
        <v>107</v>
      </c>
      <c r="C16" s="6" t="s">
        <v>161</v>
      </c>
      <c r="D16" s="6" t="s">
        <v>162</v>
      </c>
      <c r="E16" s="7" t="s">
        <v>210</v>
      </c>
      <c r="F16" s="4"/>
      <c r="G16" s="4"/>
      <c r="H16" s="4"/>
      <c r="I16" s="4">
        <v>0</v>
      </c>
      <c r="J16" s="4"/>
      <c r="K16" s="4">
        <v>75</v>
      </c>
      <c r="L16" s="4">
        <v>0</v>
      </c>
      <c r="M16" s="4"/>
      <c r="N16" s="4">
        <f t="shared" si="0"/>
        <v>75</v>
      </c>
      <c r="O16" s="4">
        <v>75</v>
      </c>
      <c r="P16" s="4">
        <v>0</v>
      </c>
      <c r="Q16" s="4">
        <v>75</v>
      </c>
    </row>
    <row r="17" spans="1:18" ht="60">
      <c r="A17" s="7" t="s">
        <v>73</v>
      </c>
      <c r="B17" s="16" t="s">
        <v>108</v>
      </c>
      <c r="C17" s="6" t="s">
        <v>163</v>
      </c>
      <c r="D17" s="8" t="s">
        <v>164</v>
      </c>
      <c r="E17" s="7" t="s">
        <v>210</v>
      </c>
      <c r="F17" s="18"/>
      <c r="G17" s="18"/>
      <c r="H17" s="18"/>
      <c r="I17" s="9">
        <v>341.8</v>
      </c>
      <c r="J17" s="4">
        <v>0</v>
      </c>
      <c r="K17" s="4">
        <v>341.8</v>
      </c>
      <c r="L17" s="4">
        <v>75.2</v>
      </c>
      <c r="M17" s="4">
        <v>0</v>
      </c>
      <c r="N17" s="4">
        <f t="shared" si="0"/>
        <v>341.8</v>
      </c>
      <c r="O17" s="4">
        <v>417</v>
      </c>
      <c r="P17" s="4">
        <v>0</v>
      </c>
      <c r="Q17" s="4">
        <v>417</v>
      </c>
      <c r="R17" t="s">
        <v>165</v>
      </c>
    </row>
    <row r="18" spans="1:18" ht="60">
      <c r="A18" s="7" t="s">
        <v>75</v>
      </c>
      <c r="B18" s="16" t="s">
        <v>110</v>
      </c>
      <c r="C18" s="6" t="s">
        <v>163</v>
      </c>
      <c r="D18" s="8" t="s">
        <v>164</v>
      </c>
      <c r="E18" s="7" t="s">
        <v>210</v>
      </c>
      <c r="F18" s="18"/>
      <c r="G18" s="18"/>
      <c r="H18" s="18"/>
      <c r="I18" s="9">
        <v>0</v>
      </c>
      <c r="J18" s="4">
        <v>0</v>
      </c>
      <c r="K18" s="4">
        <v>0</v>
      </c>
      <c r="L18" s="4">
        <v>0</v>
      </c>
      <c r="M18" s="4">
        <v>0</v>
      </c>
      <c r="N18" s="4">
        <f t="shared" si="0"/>
        <v>0</v>
      </c>
      <c r="O18" s="4">
        <v>0</v>
      </c>
      <c r="P18" s="4">
        <v>0</v>
      </c>
      <c r="Q18" s="4">
        <v>18.010000000000002</v>
      </c>
      <c r="R18" t="s">
        <v>165</v>
      </c>
    </row>
    <row r="19" spans="1:18" ht="60">
      <c r="A19" s="7" t="s">
        <v>76</v>
      </c>
      <c r="B19" s="16" t="s">
        <v>111</v>
      </c>
      <c r="C19" s="6" t="s">
        <v>168</v>
      </c>
      <c r="D19" s="8" t="s">
        <v>169</v>
      </c>
      <c r="E19" s="7" t="s">
        <v>210</v>
      </c>
      <c r="F19" s="18"/>
      <c r="G19" s="18"/>
      <c r="H19" s="18"/>
      <c r="I19" s="9">
        <v>8740</v>
      </c>
      <c r="J19" s="4">
        <v>0</v>
      </c>
      <c r="K19" s="4">
        <v>8740</v>
      </c>
      <c r="L19" s="4">
        <v>349.6</v>
      </c>
      <c r="M19" s="4">
        <v>0</v>
      </c>
      <c r="N19" s="4">
        <f t="shared" si="0"/>
        <v>8740</v>
      </c>
      <c r="O19" s="4">
        <v>9089.6</v>
      </c>
      <c r="P19" s="4">
        <v>0</v>
      </c>
      <c r="Q19" s="4">
        <v>9089.6</v>
      </c>
      <c r="R19" t="s">
        <v>170</v>
      </c>
    </row>
    <row r="20" spans="1:18" ht="60">
      <c r="A20" s="7" t="s">
        <v>77</v>
      </c>
      <c r="B20" s="16" t="s">
        <v>112</v>
      </c>
      <c r="C20" s="6" t="s">
        <v>171</v>
      </c>
      <c r="D20" s="8" t="s">
        <v>172</v>
      </c>
      <c r="E20" s="7" t="s">
        <v>210</v>
      </c>
      <c r="F20" s="18"/>
      <c r="G20" s="18"/>
      <c r="H20" s="18"/>
      <c r="I20" s="9">
        <v>47006.86</v>
      </c>
      <c r="J20" s="4">
        <v>0</v>
      </c>
      <c r="K20" s="4">
        <v>47006.86</v>
      </c>
      <c r="L20" s="4">
        <v>10359.11</v>
      </c>
      <c r="M20" s="4">
        <v>0</v>
      </c>
      <c r="N20" s="4">
        <f t="shared" si="0"/>
        <v>47006.86</v>
      </c>
      <c r="O20" s="4">
        <v>57737.09</v>
      </c>
      <c r="P20" s="4">
        <v>0</v>
      </c>
      <c r="Q20" s="4">
        <v>57737.09</v>
      </c>
    </row>
    <row r="21" spans="1:18" ht="60">
      <c r="A21" s="7" t="s">
        <v>78</v>
      </c>
      <c r="B21" s="16" t="s">
        <v>113</v>
      </c>
      <c r="C21" s="6" t="s">
        <v>171</v>
      </c>
      <c r="D21" s="8" t="s">
        <v>172</v>
      </c>
      <c r="E21" s="7" t="s">
        <v>210</v>
      </c>
      <c r="F21" s="18"/>
      <c r="G21" s="18"/>
      <c r="H21" s="18"/>
      <c r="I21" s="9">
        <v>0</v>
      </c>
      <c r="J21" s="4">
        <v>0</v>
      </c>
      <c r="K21" s="4">
        <v>28992.720000000001</v>
      </c>
      <c r="L21" s="4">
        <v>6378.39</v>
      </c>
      <c r="M21" s="4"/>
      <c r="N21" s="4">
        <f t="shared" si="0"/>
        <v>28992.720000000001</v>
      </c>
      <c r="O21" s="4">
        <v>35371.11</v>
      </c>
      <c r="P21" s="4">
        <v>0</v>
      </c>
      <c r="Q21" s="4">
        <v>35371.11</v>
      </c>
    </row>
    <row r="22" spans="1:18" ht="60">
      <c r="A22" s="7" t="s">
        <v>79</v>
      </c>
      <c r="B22" s="16" t="s">
        <v>114</v>
      </c>
      <c r="C22" s="6" t="s">
        <v>173</v>
      </c>
      <c r="D22" s="8" t="s">
        <v>174</v>
      </c>
      <c r="E22" s="7" t="s">
        <v>210</v>
      </c>
      <c r="F22" s="18"/>
      <c r="G22" s="18"/>
      <c r="H22" s="18"/>
      <c r="I22" s="9">
        <v>0</v>
      </c>
      <c r="J22" s="4">
        <v>0</v>
      </c>
      <c r="K22" s="4">
        <v>8729.9900000000016</v>
      </c>
      <c r="L22" s="4">
        <v>871.38000000000022</v>
      </c>
      <c r="M22" s="4"/>
      <c r="N22" s="4">
        <f t="shared" si="0"/>
        <v>8729.9900000000016</v>
      </c>
      <c r="O22" s="4">
        <v>9601.3700000000026</v>
      </c>
      <c r="P22" s="4">
        <v>0</v>
      </c>
      <c r="Q22" s="4">
        <v>9601.3700000000026</v>
      </c>
    </row>
    <row r="23" spans="1:18" ht="60">
      <c r="A23" s="7" t="s">
        <v>80</v>
      </c>
      <c r="B23" s="16" t="s">
        <v>115</v>
      </c>
      <c r="C23" s="6" t="s">
        <v>175</v>
      </c>
      <c r="D23" s="6" t="s">
        <v>175</v>
      </c>
      <c r="E23" s="7" t="s">
        <v>210</v>
      </c>
      <c r="F23" s="18"/>
      <c r="G23" s="18"/>
      <c r="H23" s="18"/>
      <c r="I23" s="9">
        <v>0</v>
      </c>
      <c r="J23" s="4">
        <v>0</v>
      </c>
      <c r="K23" s="4">
        <v>52770.39</v>
      </c>
      <c r="L23" s="4">
        <v>11607.320000000002</v>
      </c>
      <c r="M23" s="4"/>
      <c r="N23" s="4">
        <f t="shared" si="0"/>
        <v>52770.39</v>
      </c>
      <c r="O23" s="4">
        <v>64377.71</v>
      </c>
      <c r="P23" s="4">
        <v>0</v>
      </c>
      <c r="Q23" s="4">
        <v>64377.71</v>
      </c>
    </row>
    <row r="24" spans="1:18" ht="60">
      <c r="A24" s="7" t="s">
        <v>81</v>
      </c>
      <c r="B24" s="16" t="s">
        <v>116</v>
      </c>
      <c r="C24" s="6" t="s">
        <v>176</v>
      </c>
      <c r="D24" s="6" t="s">
        <v>176</v>
      </c>
      <c r="E24" s="7" t="s">
        <v>210</v>
      </c>
      <c r="F24" s="18"/>
      <c r="G24" s="18"/>
      <c r="H24" s="18"/>
      <c r="I24" s="9">
        <v>0</v>
      </c>
      <c r="J24" s="4">
        <v>0</v>
      </c>
      <c r="K24" s="4">
        <v>120</v>
      </c>
      <c r="L24" s="4">
        <v>26.4</v>
      </c>
      <c r="M24" s="4">
        <v>0</v>
      </c>
      <c r="N24" s="4">
        <f t="shared" si="0"/>
        <v>120</v>
      </c>
      <c r="O24" s="4">
        <v>146.4</v>
      </c>
      <c r="P24" s="4">
        <v>0</v>
      </c>
      <c r="Q24" s="4">
        <v>146.4</v>
      </c>
    </row>
    <row r="25" spans="1:18" ht="60">
      <c r="A25" s="7" t="s">
        <v>83</v>
      </c>
      <c r="B25" s="16" t="s">
        <v>118</v>
      </c>
      <c r="C25" s="6" t="s">
        <v>178</v>
      </c>
      <c r="D25" s="6" t="s">
        <v>178</v>
      </c>
      <c r="E25" s="7" t="s">
        <v>210</v>
      </c>
      <c r="F25" s="18"/>
      <c r="G25" s="18"/>
      <c r="H25" s="18"/>
      <c r="I25" s="9">
        <v>0</v>
      </c>
      <c r="J25" s="4">
        <v>0</v>
      </c>
      <c r="K25" s="4">
        <v>5011.46</v>
      </c>
      <c r="L25" s="4">
        <v>1105.45</v>
      </c>
      <c r="M25" s="4">
        <v>0</v>
      </c>
      <c r="N25" s="4">
        <f t="shared" si="0"/>
        <v>5011.46</v>
      </c>
      <c r="O25" s="4">
        <v>6116.91</v>
      </c>
      <c r="P25" s="4">
        <v>0</v>
      </c>
      <c r="Q25" s="4">
        <v>6116.91</v>
      </c>
    </row>
    <row r="26" spans="1:18" ht="60">
      <c r="A26" s="7" t="s">
        <v>85</v>
      </c>
      <c r="B26" s="16" t="s">
        <v>120</v>
      </c>
      <c r="C26" s="6" t="s">
        <v>180</v>
      </c>
      <c r="D26" s="6" t="s">
        <v>180</v>
      </c>
      <c r="E26" s="7" t="s">
        <v>210</v>
      </c>
      <c r="F26" s="18"/>
      <c r="G26" s="18"/>
      <c r="H26" s="18"/>
      <c r="I26" s="9">
        <v>83.9</v>
      </c>
      <c r="J26" s="4">
        <v>0</v>
      </c>
      <c r="K26" s="4">
        <v>83.9</v>
      </c>
      <c r="L26" s="4">
        <v>18.458000000000002</v>
      </c>
      <c r="M26" s="4">
        <v>0</v>
      </c>
      <c r="N26" s="4">
        <f t="shared" si="0"/>
        <v>83.9</v>
      </c>
      <c r="O26" s="4">
        <v>102.358</v>
      </c>
      <c r="P26" s="4">
        <v>0</v>
      </c>
      <c r="Q26" s="4">
        <v>102.358</v>
      </c>
    </row>
    <row r="27" spans="1:18" ht="60">
      <c r="A27" s="7" t="s">
        <v>86</v>
      </c>
      <c r="B27" s="16" t="s">
        <v>121</v>
      </c>
      <c r="C27" s="6" t="s">
        <v>181</v>
      </c>
      <c r="D27" s="6" t="s">
        <v>181</v>
      </c>
      <c r="E27" s="7" t="s">
        <v>210</v>
      </c>
      <c r="F27" s="18"/>
      <c r="G27" s="18"/>
      <c r="H27" s="18"/>
      <c r="I27" s="9">
        <v>0</v>
      </c>
      <c r="J27" s="4">
        <v>0</v>
      </c>
      <c r="K27" s="4">
        <v>9364.39</v>
      </c>
      <c r="L27" s="4">
        <v>2060.1557999999995</v>
      </c>
      <c r="M27" s="4">
        <v>0</v>
      </c>
      <c r="N27" s="4">
        <f t="shared" si="0"/>
        <v>9364.39</v>
      </c>
      <c r="O27" s="4">
        <v>11424.5458</v>
      </c>
      <c r="P27" s="4">
        <v>0</v>
      </c>
      <c r="Q27" s="4">
        <v>11424.5458</v>
      </c>
    </row>
    <row r="28" spans="1:18" ht="60">
      <c r="A28" s="7" t="s">
        <v>88</v>
      </c>
      <c r="B28" s="16" t="s">
        <v>124</v>
      </c>
      <c r="C28" s="6" t="s">
        <v>187</v>
      </c>
      <c r="D28" s="8" t="s">
        <v>188</v>
      </c>
      <c r="E28" s="7" t="s">
        <v>210</v>
      </c>
      <c r="F28" s="18"/>
      <c r="G28" s="18"/>
      <c r="H28" s="18"/>
      <c r="I28" s="9">
        <v>6717</v>
      </c>
      <c r="J28" s="4">
        <v>0</v>
      </c>
      <c r="K28" s="4">
        <v>6717</v>
      </c>
      <c r="L28" s="4">
        <v>1477.74</v>
      </c>
      <c r="M28" s="4">
        <v>0</v>
      </c>
      <c r="N28" s="4">
        <f t="shared" si="0"/>
        <v>6717</v>
      </c>
      <c r="O28" s="4">
        <v>8194.74</v>
      </c>
      <c r="P28" s="4">
        <v>0</v>
      </c>
      <c r="Q28" s="4">
        <v>8194.74</v>
      </c>
    </row>
    <row r="29" spans="1:18" ht="60">
      <c r="A29" s="7" t="s">
        <v>89</v>
      </c>
      <c r="B29" s="16" t="s">
        <v>125</v>
      </c>
      <c r="C29" s="6" t="s">
        <v>187</v>
      </c>
      <c r="D29" s="8" t="s">
        <v>189</v>
      </c>
      <c r="E29" s="7" t="s">
        <v>210</v>
      </c>
      <c r="F29" s="18"/>
      <c r="G29" s="18"/>
      <c r="H29" s="18"/>
      <c r="I29" s="9">
        <v>530</v>
      </c>
      <c r="J29" s="4">
        <v>0</v>
      </c>
      <c r="K29" s="4">
        <v>530</v>
      </c>
      <c r="L29" s="4">
        <v>116.6</v>
      </c>
      <c r="M29" s="4">
        <v>0</v>
      </c>
      <c r="N29" s="4">
        <f t="shared" si="0"/>
        <v>530</v>
      </c>
      <c r="O29" s="4">
        <v>646.6</v>
      </c>
      <c r="P29" s="4">
        <v>0</v>
      </c>
      <c r="Q29" s="4">
        <v>646.6</v>
      </c>
    </row>
    <row r="30" spans="1:18" ht="60">
      <c r="A30" s="7" t="s">
        <v>90</v>
      </c>
      <c r="B30" s="16" t="s">
        <v>126</v>
      </c>
      <c r="C30" s="6" t="s">
        <v>152</v>
      </c>
      <c r="D30" s="8" t="s">
        <v>190</v>
      </c>
      <c r="E30" s="7" t="s">
        <v>210</v>
      </c>
      <c r="F30" s="18"/>
      <c r="G30" s="18"/>
      <c r="H30" s="18"/>
      <c r="I30" s="9">
        <v>240.78</v>
      </c>
      <c r="J30" s="4">
        <v>0</v>
      </c>
      <c r="K30" s="4">
        <v>240.78</v>
      </c>
      <c r="L30" s="4">
        <v>0</v>
      </c>
      <c r="M30" s="4">
        <v>0</v>
      </c>
      <c r="N30" s="4">
        <f t="shared" si="0"/>
        <v>240.78</v>
      </c>
      <c r="O30" s="4">
        <v>240.78</v>
      </c>
      <c r="P30" s="4">
        <v>0</v>
      </c>
      <c r="Q30" s="4">
        <v>240.78</v>
      </c>
    </row>
    <row r="31" spans="1:18" ht="60">
      <c r="A31" s="7" t="s">
        <v>94</v>
      </c>
      <c r="B31" s="16" t="s">
        <v>130</v>
      </c>
      <c r="C31" s="6" t="s">
        <v>195</v>
      </c>
      <c r="D31" s="8" t="s">
        <v>196</v>
      </c>
      <c r="E31" s="7" t="s">
        <v>210</v>
      </c>
      <c r="F31" s="18"/>
      <c r="G31" s="18"/>
      <c r="H31" s="18"/>
      <c r="I31" s="4">
        <v>210.5</v>
      </c>
      <c r="J31" s="4">
        <v>0</v>
      </c>
      <c r="K31" s="4">
        <v>210.5</v>
      </c>
      <c r="L31" s="4">
        <v>46.31</v>
      </c>
      <c r="M31" s="4">
        <v>0</v>
      </c>
      <c r="N31" s="4">
        <f t="shared" si="0"/>
        <v>210.5</v>
      </c>
      <c r="O31" s="4">
        <v>256.81</v>
      </c>
      <c r="P31" s="4">
        <v>0</v>
      </c>
      <c r="Q31" s="4">
        <v>256.81</v>
      </c>
    </row>
    <row r="32" spans="1:18" ht="60">
      <c r="A32" s="7" t="s">
        <v>96</v>
      </c>
      <c r="B32" s="16" t="s">
        <v>132</v>
      </c>
      <c r="C32" s="6" t="s">
        <v>198</v>
      </c>
      <c r="D32" s="8" t="s">
        <v>198</v>
      </c>
      <c r="E32" s="7" t="s">
        <v>210</v>
      </c>
      <c r="F32" s="18"/>
      <c r="G32" s="18"/>
      <c r="H32" s="18"/>
      <c r="I32" s="9">
        <v>1500</v>
      </c>
      <c r="J32" s="4">
        <v>0</v>
      </c>
      <c r="K32" s="4">
        <v>1500</v>
      </c>
      <c r="L32" s="4">
        <v>330</v>
      </c>
      <c r="M32" s="4">
        <v>0</v>
      </c>
      <c r="N32" s="4">
        <f t="shared" si="0"/>
        <v>1500</v>
      </c>
      <c r="O32" s="4">
        <v>1830</v>
      </c>
      <c r="P32" s="4">
        <v>0</v>
      </c>
      <c r="Q32" s="4">
        <v>1830</v>
      </c>
    </row>
    <row r="33" spans="1:17">
      <c r="A33" s="7"/>
      <c r="B33" s="16"/>
      <c r="C33" s="6"/>
      <c r="D33" s="8"/>
      <c r="E33" s="18"/>
      <c r="F33" s="18"/>
      <c r="G33" s="18"/>
      <c r="H33" s="18"/>
      <c r="I33" s="9"/>
      <c r="J33" s="4"/>
      <c r="K33" s="4"/>
      <c r="L33" s="4"/>
      <c r="M33" s="4"/>
      <c r="N33" s="4"/>
      <c r="O33" s="4"/>
      <c r="P33" s="4"/>
      <c r="Q33" s="4"/>
    </row>
    <row r="34" spans="1:17">
      <c r="A34" s="7"/>
      <c r="B34" s="16"/>
      <c r="C34" s="6"/>
      <c r="D34" s="8"/>
      <c r="E34" s="18"/>
      <c r="F34" s="18"/>
      <c r="G34" s="18"/>
      <c r="H34" s="18"/>
      <c r="I34" s="9"/>
      <c r="J34" s="4"/>
      <c r="K34" s="4"/>
      <c r="L34" s="4"/>
      <c r="M34" s="4"/>
      <c r="N34" s="4"/>
      <c r="O34" s="4"/>
      <c r="P34" s="4"/>
      <c r="Q34" s="4"/>
    </row>
    <row r="35" spans="1:17">
      <c r="A35" s="7"/>
      <c r="B35" s="16"/>
      <c r="C35" s="6"/>
      <c r="D35" s="8"/>
      <c r="E35" s="18"/>
      <c r="F35" s="18"/>
      <c r="G35" s="18"/>
      <c r="H35" s="18"/>
      <c r="I35" s="9"/>
      <c r="J35" s="4"/>
      <c r="K35" s="4"/>
      <c r="L35" s="4"/>
      <c r="M35" s="4"/>
      <c r="N35" s="4"/>
      <c r="O35" s="4"/>
      <c r="P35" s="4"/>
      <c r="Q35" s="4"/>
    </row>
    <row r="36" spans="1:17">
      <c r="A36" s="7"/>
      <c r="B36" s="16"/>
      <c r="C36" s="6"/>
      <c r="D36" s="8"/>
      <c r="E36" s="18"/>
      <c r="F36" s="18"/>
      <c r="G36" s="18"/>
      <c r="H36" s="18"/>
      <c r="I36" s="9"/>
      <c r="J36" s="4"/>
      <c r="K36" s="4"/>
      <c r="L36" s="4"/>
      <c r="M36" s="4"/>
      <c r="N36" s="4"/>
      <c r="O36" s="4"/>
      <c r="P36" s="4"/>
      <c r="Q36" s="4"/>
    </row>
    <row r="37" spans="1:17">
      <c r="A37" s="7"/>
      <c r="B37" s="16"/>
      <c r="C37" s="6"/>
      <c r="D37" s="8"/>
      <c r="E37" s="18"/>
      <c r="F37" s="18"/>
      <c r="G37" s="18"/>
      <c r="H37" s="18"/>
      <c r="I37" s="9"/>
      <c r="J37" s="4"/>
      <c r="K37" s="4"/>
      <c r="L37" s="4"/>
      <c r="M37" s="4"/>
      <c r="N37" s="4"/>
      <c r="O37" s="4"/>
      <c r="P37" s="4"/>
      <c r="Q37" s="4"/>
    </row>
  </sheetData>
  <pageMargins left="0.11811023622047245" right="0.11811023622047245" top="0.74803149606299213" bottom="0.74803149606299213" header="0.31496062992125984" footer="0.31496062992125984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CONTRATTI DEF</vt:lpstr>
      <vt:lpstr>Contratti EIB</vt:lpstr>
      <vt:lpstr>ctr spot o max 1 anno</vt:lpstr>
      <vt:lpstr>Ctr a Rinnovo annuale o Utenze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2017-02-06T15:11:39Z</dcterms:modified>
</cp:coreProperties>
</file>