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360" yWindow="300" windowWidth="18735" windowHeight="9765" tabRatio="834" firstSheet="1" activeTab="1"/>
  </bookViews>
  <sheets>
    <sheet name="CONSULENTI-COLLABORATORI" sheetId="5" r:id="rId1"/>
    <sheet name="ELE NCO GENERALE" sheetId="12" r:id="rId2"/>
  </sheets>
  <calcPr calcId="162913"/>
</workbook>
</file>

<file path=xl/calcChain.xml><?xml version="1.0" encoding="utf-8"?>
<calcChain xmlns="http://schemas.openxmlformats.org/spreadsheetml/2006/main">
  <c r="J98" i="12" l="1"/>
  <c r="K98" i="12" s="1"/>
  <c r="J46" i="12"/>
  <c r="K46" i="12" s="1"/>
  <c r="B46" i="12"/>
  <c r="J15" i="12"/>
  <c r="K15" i="12" s="1"/>
  <c r="J21" i="12" l="1"/>
  <c r="K21" i="12" s="1"/>
  <c r="J19" i="12"/>
  <c r="K19" i="12" s="1"/>
  <c r="J43" i="12"/>
  <c r="K43" i="12" s="1"/>
  <c r="F43" i="12"/>
  <c r="B43" i="12"/>
  <c r="J42" i="12"/>
  <c r="K42" i="12" s="1"/>
  <c r="B42" i="12"/>
  <c r="J41" i="12"/>
  <c r="K41" i="12" s="1"/>
  <c r="B41" i="12"/>
  <c r="J58" i="12"/>
  <c r="K58" i="12" s="1"/>
  <c r="F58" i="12"/>
  <c r="B58" i="12"/>
  <c r="J102" i="12"/>
  <c r="K102" i="12" s="1"/>
  <c r="J101" i="12"/>
  <c r="K101" i="12" s="1"/>
  <c r="J100" i="12"/>
  <c r="K100" i="12" s="1"/>
  <c r="J99" i="12"/>
  <c r="K99" i="12" s="1"/>
  <c r="J95" i="12"/>
  <c r="K95" i="12" s="1"/>
  <c r="F95" i="12"/>
  <c r="B95" i="12"/>
  <c r="H89" i="12"/>
  <c r="J89" i="12" s="1"/>
  <c r="K89" i="12" s="1"/>
  <c r="F89" i="12"/>
  <c r="J87" i="12"/>
  <c r="K87" i="12" s="1"/>
  <c r="B87" i="12"/>
  <c r="J86" i="12"/>
  <c r="K86" i="12" s="1"/>
  <c r="B86" i="12"/>
  <c r="J79" i="12"/>
  <c r="K79" i="12" s="1"/>
  <c r="F79" i="12"/>
  <c r="B79" i="12"/>
  <c r="J76" i="12"/>
  <c r="K76" i="12" s="1"/>
  <c r="B76" i="12"/>
  <c r="J75" i="12"/>
  <c r="K75" i="12" s="1"/>
  <c r="B75" i="12"/>
  <c r="J74" i="12"/>
  <c r="K74" i="12" s="1"/>
  <c r="J64" i="12"/>
  <c r="K64" i="12" s="1"/>
  <c r="B64" i="12"/>
  <c r="J63" i="12"/>
  <c r="K63" i="12" s="1"/>
  <c r="B63" i="12"/>
  <c r="J62" i="12"/>
  <c r="K62" i="12" s="1"/>
  <c r="B62" i="12"/>
  <c r="J59" i="12"/>
  <c r="K59" i="12" s="1"/>
  <c r="B59" i="12"/>
  <c r="J57" i="12"/>
  <c r="K57" i="12" s="1"/>
  <c r="F57" i="12"/>
  <c r="B57" i="12"/>
  <c r="J56" i="12"/>
  <c r="K56" i="12" s="1"/>
  <c r="J55" i="12"/>
  <c r="K55" i="12" s="1"/>
  <c r="F55" i="12"/>
  <c r="B55" i="12"/>
  <c r="J51" i="12"/>
  <c r="K51" i="12" s="1"/>
  <c r="F51" i="12"/>
  <c r="B51" i="12"/>
  <c r="J50" i="12"/>
  <c r="K50" i="12" s="1"/>
  <c r="F50" i="12"/>
  <c r="B50" i="12"/>
  <c r="J38" i="12"/>
  <c r="K38" i="12" s="1"/>
  <c r="J32" i="12"/>
  <c r="K32" i="12" s="1"/>
  <c r="F32" i="12"/>
  <c r="B32" i="12"/>
  <c r="H24" i="12"/>
  <c r="J24" i="12" s="1"/>
  <c r="K24" i="12" s="1"/>
  <c r="F24" i="12"/>
  <c r="B24" i="12"/>
  <c r="J20" i="12"/>
  <c r="K20" i="12" s="1"/>
  <c r="B20" i="12"/>
  <c r="J10" i="12"/>
  <c r="K10" i="12" s="1"/>
  <c r="J106" i="12"/>
  <c r="K106" i="12" s="1"/>
  <c r="J105" i="12"/>
  <c r="K105" i="12" s="1"/>
  <c r="B105" i="12"/>
  <c r="H96" i="12"/>
  <c r="J96" i="12" s="1"/>
  <c r="K96" i="12" s="1"/>
  <c r="B96" i="12"/>
  <c r="J73" i="12"/>
  <c r="K73" i="12" s="1"/>
  <c r="J72" i="12"/>
  <c r="K72" i="12" s="1"/>
  <c r="J68" i="12"/>
  <c r="K68" i="12" s="1"/>
  <c r="J66" i="12"/>
  <c r="K66" i="12" s="1"/>
  <c r="J65" i="12"/>
  <c r="K65" i="12" s="1"/>
  <c r="H53" i="12"/>
  <c r="J53" i="12" s="1"/>
  <c r="K53" i="12" s="1"/>
  <c r="J52" i="12"/>
  <c r="K52" i="12" s="1"/>
  <c r="B52" i="12"/>
  <c r="J47" i="12"/>
  <c r="K47" i="12" s="1"/>
  <c r="J34" i="12"/>
  <c r="K34" i="12" s="1"/>
  <c r="J33" i="12"/>
  <c r="K33" i="12" s="1"/>
  <c r="H29" i="12"/>
  <c r="J29" i="12" s="1"/>
  <c r="K29" i="12" s="1"/>
  <c r="J28" i="12"/>
  <c r="K28" i="12" s="1"/>
  <c r="J25" i="12"/>
  <c r="K25" i="12" s="1"/>
  <c r="J13" i="12"/>
  <c r="K13" i="12" s="1"/>
  <c r="J8" i="12"/>
  <c r="K8" i="12" s="1"/>
  <c r="B8" i="12"/>
  <c r="J7" i="12"/>
  <c r="K7" i="12" s="1"/>
  <c r="J6" i="12"/>
  <c r="K6" i="12" s="1"/>
  <c r="J5" i="12"/>
  <c r="K5" i="12" s="1"/>
  <c r="J78" i="12"/>
  <c r="K78" i="12" s="1"/>
  <c r="B78" i="12"/>
  <c r="H27" i="12"/>
  <c r="J27" i="12" s="1"/>
  <c r="K27" i="12" s="1"/>
  <c r="B27" i="12"/>
  <c r="I104" i="12"/>
  <c r="J104" i="12" s="1"/>
  <c r="K104" i="12" s="1"/>
  <c r="J23" i="12"/>
  <c r="K23" i="12" s="1"/>
  <c r="J18" i="12"/>
  <c r="K18" i="12" s="1"/>
  <c r="J70" i="12"/>
  <c r="J85" i="12"/>
  <c r="B85" i="12"/>
  <c r="J84" i="12"/>
  <c r="B84" i="12"/>
  <c r="I107" i="12"/>
  <c r="J107" i="12" s="1"/>
  <c r="B107" i="12"/>
  <c r="I54" i="12"/>
  <c r="J54" i="12" s="1"/>
  <c r="K54" i="12" s="1"/>
  <c r="I103" i="12"/>
  <c r="J103" i="12" s="1"/>
  <c r="K103" i="12" s="1"/>
  <c r="I22" i="12"/>
  <c r="J22" i="12" s="1"/>
  <c r="J11" i="12"/>
  <c r="B11" i="12"/>
  <c r="J49" i="12"/>
  <c r="K49" i="12" s="1"/>
  <c r="B49" i="12"/>
  <c r="J61" i="12"/>
  <c r="K61" i="12" s="1"/>
  <c r="J77" i="12"/>
  <c r="K77" i="12" s="1"/>
  <c r="B77" i="12"/>
  <c r="J90" i="12"/>
  <c r="K90" i="12" s="1"/>
  <c r="J88" i="12"/>
  <c r="K88" i="12" s="1"/>
  <c r="J36" i="12"/>
  <c r="K36" i="12" s="1"/>
  <c r="J35" i="12"/>
  <c r="K35" i="12" s="1"/>
  <c r="J71" i="12"/>
  <c r="K71" i="12" s="1"/>
  <c r="I60" i="12"/>
  <c r="J60" i="12" s="1"/>
  <c r="J45" i="12"/>
  <c r="K45" i="12" s="1"/>
  <c r="B45" i="12"/>
  <c r="H39" i="12"/>
  <c r="B39" i="12"/>
  <c r="J83" i="12"/>
  <c r="K83" i="12" s="1"/>
  <c r="B83" i="12"/>
  <c r="J97" i="12"/>
  <c r="K97" i="12" s="1"/>
  <c r="J48" i="12"/>
  <c r="K48" i="12" s="1"/>
  <c r="B48" i="12"/>
  <c r="J17" i="12"/>
  <c r="K17" i="12" s="1"/>
  <c r="B17" i="12"/>
  <c r="J16" i="12"/>
  <c r="K16" i="12" s="1"/>
  <c r="B16" i="12"/>
  <c r="J37" i="12"/>
  <c r="K37" i="12" s="1"/>
  <c r="B37" i="12"/>
  <c r="J44" i="12"/>
  <c r="K44" i="12" s="1"/>
  <c r="B44" i="12"/>
  <c r="J40" i="12"/>
  <c r="K40" i="12" s="1"/>
  <c r="B40" i="12"/>
  <c r="J82" i="12"/>
  <c r="K82" i="12" s="1"/>
  <c r="B82" i="12"/>
  <c r="J81" i="12"/>
  <c r="B81" i="12"/>
  <c r="J80" i="12"/>
  <c r="K80" i="12" s="1"/>
  <c r="B80" i="12"/>
  <c r="J14" i="12"/>
  <c r="K14" i="12" s="1"/>
  <c r="J31" i="12"/>
  <c r="K31" i="12" s="1"/>
  <c r="J67" i="12"/>
  <c r="K67" i="12" s="1"/>
  <c r="J26" i="12"/>
  <c r="K26" i="12" s="1"/>
  <c r="J69" i="12"/>
  <c r="K69" i="12" s="1"/>
  <c r="J30" i="12"/>
  <c r="K30" i="12" s="1"/>
  <c r="J12" i="12"/>
  <c r="K12" i="12" s="1"/>
  <c r="H93" i="12"/>
  <c r="J93" i="12" s="1"/>
  <c r="K93" i="12" s="1"/>
  <c r="J94" i="12"/>
  <c r="K94" i="12" s="1"/>
  <c r="I9" i="12"/>
  <c r="J9" i="12" s="1"/>
  <c r="J91" i="12"/>
  <c r="K91" i="12" s="1"/>
  <c r="J92" i="12"/>
  <c r="K60" i="12" l="1"/>
  <c r="J39" i="12"/>
  <c r="K39" i="12" l="1"/>
  <c r="J11" i="5"/>
  <c r="K11" i="5" s="1"/>
  <c r="J10" i="5" l="1"/>
  <c r="K10" i="5" s="1"/>
  <c r="I7" i="5" l="1"/>
  <c r="J7" i="5" s="1"/>
  <c r="J5" i="5"/>
  <c r="J6" i="5" l="1"/>
  <c r="K6" i="5" s="1"/>
  <c r="H9" i="5" l="1"/>
  <c r="J9" i="5" s="1"/>
  <c r="K9" i="5" s="1"/>
  <c r="J8" i="5"/>
  <c r="K8" i="5" s="1"/>
</calcChain>
</file>

<file path=xl/sharedStrings.xml><?xml version="1.0" encoding="utf-8"?>
<sst xmlns="http://schemas.openxmlformats.org/spreadsheetml/2006/main" count="742" uniqueCount="401">
  <si>
    <t>FORNITORE</t>
  </si>
  <si>
    <t>NOTE</t>
  </si>
  <si>
    <t>OGGETTO</t>
  </si>
  <si>
    <t>COORD. SICUREZZA I.F.B.</t>
  </si>
  <si>
    <t>COD. FISCALE - P. IVA</t>
  </si>
  <si>
    <t>03252180173</t>
  </si>
  <si>
    <t>02962630170</t>
  </si>
  <si>
    <t>GSTLGU36S08L626Y</t>
  </si>
  <si>
    <t>03768550984</t>
  </si>
  <si>
    <t>Consulenti del lavoro</t>
  </si>
  <si>
    <t>02898740986</t>
  </si>
  <si>
    <t>Consulenze legali e contrattuali specifiche area immobiliare</t>
  </si>
  <si>
    <t>Consulenze legali e contrattuali generiche</t>
  </si>
  <si>
    <t>Butterini arch. Valentina</t>
  </si>
  <si>
    <t>03596110175</t>
  </si>
  <si>
    <t>Verducci Arch. Paola</t>
  </si>
  <si>
    <t>03410570174</t>
  </si>
  <si>
    <t>Acconto su pratiche catastali riqualif. E.I.B.</t>
  </si>
  <si>
    <t>04305650964</t>
  </si>
  <si>
    <t>BASILICO S.r.l.</t>
  </si>
  <si>
    <t>Servizio Hosting Sito Fiera di Brescia</t>
  </si>
  <si>
    <t>03580960171</t>
  </si>
  <si>
    <t>Consulenti Software - Amministratori di sistema</t>
  </si>
  <si>
    <t>03166250179</t>
  </si>
  <si>
    <t>FARCO S.r.l.</t>
  </si>
  <si>
    <t>DAP S.r.l.</t>
  </si>
  <si>
    <t>EDENRED ITALIA</t>
  </si>
  <si>
    <t>A2A ENERGIA S.p.A.</t>
  </si>
  <si>
    <t>A2A CICLO IDRICO</t>
  </si>
  <si>
    <t>A2A CALORE E SERVIZI</t>
  </si>
  <si>
    <t>ICBPI</t>
  </si>
  <si>
    <t>GRINGIANI ING. ROBERTO</t>
  </si>
  <si>
    <t>VODAFONE OMNITEL</t>
  </si>
  <si>
    <t>OVH S.r.l.</t>
  </si>
  <si>
    <t>INTRED S.p.A.</t>
  </si>
  <si>
    <t>BIEM S.p.A.</t>
  </si>
  <si>
    <t>PROGETTO STUDIO S.r.l.</t>
  </si>
  <si>
    <t>MICROSOFT IRELAND OPERATION</t>
  </si>
  <si>
    <t>BDO ITALIA</t>
  </si>
  <si>
    <t>NITOR SOC. COOP</t>
  </si>
  <si>
    <t>03104880178</t>
  </si>
  <si>
    <t>03501900173</t>
  </si>
  <si>
    <t>03335740175</t>
  </si>
  <si>
    <t>09429840151</t>
  </si>
  <si>
    <t>12883420155</t>
  </si>
  <si>
    <t>03258180987</t>
  </si>
  <si>
    <t>10421210153</t>
  </si>
  <si>
    <t>13212880150</t>
  </si>
  <si>
    <t>08539010010</t>
  </si>
  <si>
    <t>06157670966</t>
  </si>
  <si>
    <t>02018740981</t>
  </si>
  <si>
    <t>08202940584</t>
  </si>
  <si>
    <t>00858690175</t>
  </si>
  <si>
    <t>02155720234</t>
  </si>
  <si>
    <t>8256796U</t>
  </si>
  <si>
    <t>07722780967</t>
  </si>
  <si>
    <t>02745200986</t>
  </si>
  <si>
    <t>01950620987</t>
  </si>
  <si>
    <t>Compenso Collegio Sindacale anno 2016</t>
  </si>
  <si>
    <t>Noleggio Fotocopiatori e spese per fotocopie</t>
  </si>
  <si>
    <t>DURATA</t>
  </si>
  <si>
    <t>Acquisto buoni pasto per dipendenti</t>
  </si>
  <si>
    <t>Utenza energia elettrica</t>
  </si>
  <si>
    <t xml:space="preserve">Utenza acqua </t>
  </si>
  <si>
    <t>Spese Teleriscaldamento</t>
  </si>
  <si>
    <t>Servizio Home Banking fiera Banco di Brescia</t>
  </si>
  <si>
    <t>Utenze Telefoniche cellulari</t>
  </si>
  <si>
    <t>Spese per domini internet</t>
  </si>
  <si>
    <t>Contratto connessione internet e telefonia VOIP</t>
  </si>
  <si>
    <t>Indirizzi posta elettronica Microsoft Exchange</t>
  </si>
  <si>
    <t>Compenso per revisione legale dei conti</t>
  </si>
  <si>
    <t>Pec Ufficio Tecnico</t>
  </si>
  <si>
    <t>TIPO DI PROCEDURA</t>
  </si>
  <si>
    <t>DATA SOTTOSCRIZIONE</t>
  </si>
  <si>
    <t>DATA TERMINE CONTRATTO</t>
  </si>
  <si>
    <t>Affidamento in economia - Affidamento diretto</t>
  </si>
  <si>
    <t>Manutenzione straordinaria Ascensori</t>
  </si>
  <si>
    <t>KONE S.p.A.</t>
  </si>
  <si>
    <t>la sola durata dell'intervento</t>
  </si>
  <si>
    <t>Probrixia Azienda Spec. CCIAA</t>
  </si>
  <si>
    <t>02714450984</t>
  </si>
  <si>
    <t>ADEGUAMENTO IMP. ELETTRICI</t>
  </si>
  <si>
    <t>ESSEBI IMPIANTI E COSTRUZIONI SRL</t>
  </si>
  <si>
    <t>03417300989</t>
  </si>
  <si>
    <t>MANFREDI ING. RICCARDO</t>
  </si>
  <si>
    <t>MNFRCR66S13B157R</t>
  </si>
  <si>
    <t>SISTRAL SRL</t>
  </si>
  <si>
    <t>Annuale</t>
  </si>
  <si>
    <t>EFFEGI DI FANTONI SNC</t>
  </si>
  <si>
    <t>01872630171</t>
  </si>
  <si>
    <t>Fornitura di cancelleria</t>
  </si>
  <si>
    <t>acquisti in caso di necessità</t>
  </si>
  <si>
    <t>ALFA SCAFFALATURE</t>
  </si>
  <si>
    <t>01719370171</t>
  </si>
  <si>
    <t>Acquisto scaffali in metallo per archiviazione documenti</t>
  </si>
  <si>
    <t xml:space="preserve">acquisto spot </t>
  </si>
  <si>
    <t>STEP S.r.l.</t>
  </si>
  <si>
    <t>08223620157</t>
  </si>
  <si>
    <t>n.d.</t>
  </si>
  <si>
    <t>31/12/2017</t>
  </si>
  <si>
    <t>1,5 anni</t>
  </si>
  <si>
    <t>Compensi erogati nel 2017</t>
  </si>
  <si>
    <t>1233321056</t>
  </si>
  <si>
    <t>Consulenza legale causa DEC/Assicurazioni Generali/I.F.B.</t>
  </si>
  <si>
    <t>Valore riferito a tutta la durata dell'appello</t>
  </si>
  <si>
    <t>annuale</t>
  </si>
  <si>
    <t>scaduto</t>
  </si>
  <si>
    <t>TELECOM ITALIA SPA</t>
  </si>
  <si>
    <t>Importo a Consuntivo anno 2017 fino alla data considerata</t>
  </si>
  <si>
    <t>RIVA ARREDAMENTI SPA</t>
  </si>
  <si>
    <t>Manutenzione mobili e arredi uffici polo fierstico</t>
  </si>
  <si>
    <t>MAGGIOLI SPA PERIODICI</t>
  </si>
  <si>
    <t>07/02/2017</t>
  </si>
  <si>
    <t>acquisto libri per autoformazione</t>
  </si>
  <si>
    <t>Fino a disdetta</t>
  </si>
  <si>
    <t>VISURA SPA</t>
  </si>
  <si>
    <t>11/08/2016</t>
  </si>
  <si>
    <t>31/12/2018</t>
  </si>
  <si>
    <t>biennale</t>
  </si>
  <si>
    <t>TOTALE IMPONIBILE</t>
  </si>
  <si>
    <t>TOTALE LIQUIDATO</t>
  </si>
  <si>
    <t>REPARTO STAMPA SRL</t>
  </si>
  <si>
    <t>Stampe specifiche per ufficio tecnico</t>
  </si>
  <si>
    <t>FARCO SRL</t>
  </si>
  <si>
    <t>IMPRESA EDILE LAZZARONI MARIO</t>
  </si>
  <si>
    <t>ECOTHERM SRL</t>
  </si>
  <si>
    <t>ONERI E SPESE AGGIUNTE</t>
  </si>
  <si>
    <t>IMPONIBILE  CONTRATTUALE</t>
  </si>
  <si>
    <t>15/03/2017</t>
  </si>
  <si>
    <t>2017</t>
  </si>
  <si>
    <t>Durata dell'intervento</t>
  </si>
  <si>
    <t>Intervento murario causa intrusione malviventi</t>
  </si>
  <si>
    <t>28/06/2017</t>
  </si>
  <si>
    <t>26/06/2017</t>
  </si>
  <si>
    <t>Riparazione copertura pad. 1</t>
  </si>
  <si>
    <t>18/10/2016</t>
  </si>
  <si>
    <t>Servzio Posta Elettronica Certificata ufficio amministrativo</t>
  </si>
  <si>
    <t>20/05/2019</t>
  </si>
  <si>
    <t>Biennale</t>
  </si>
  <si>
    <t>Verifica Idraulica perdita scaldabagno</t>
  </si>
  <si>
    <t>16/06/2017</t>
  </si>
  <si>
    <t>Incarico di RUP del progetto di Riqualificazione del palazzetto ex E.I.B.</t>
  </si>
  <si>
    <t>26/06/2015</t>
  </si>
  <si>
    <t>Termine ristrutturazione palazzetto ex E.I.B.</t>
  </si>
  <si>
    <t>Fine del progetto riqualificazione Palazzetto Ex E.I.B.</t>
  </si>
  <si>
    <t>09/11/2016</t>
  </si>
  <si>
    <t>18/01/2017</t>
  </si>
  <si>
    <t>Rilievi topografici accesso cantiere da Via Caprera</t>
  </si>
  <si>
    <t>09/12/2016</t>
  </si>
  <si>
    <t>Realizzazione impianto apertura manuale a distanza evacuatori fumo e calore</t>
  </si>
  <si>
    <t>Progetto e direzione lavori realizzazione impianto apertura manuale evacuatori fumo e calore</t>
  </si>
  <si>
    <t>Manutenzione e ripristino Estintori</t>
  </si>
  <si>
    <t>03/03/2017</t>
  </si>
  <si>
    <t>IVG DI ROMA SRL</t>
  </si>
  <si>
    <t>Spese amministazione gestione vendite mobiliari crediti pregressi</t>
  </si>
  <si>
    <t>21/02/2017</t>
  </si>
  <si>
    <t>Importo compensi anno 2017</t>
  </si>
  <si>
    <t>CONTRATTI ASSICURATIVI</t>
  </si>
  <si>
    <t>Coperture assicuratve varie</t>
  </si>
  <si>
    <t>Importo coplessivo polizze 2017</t>
  </si>
  <si>
    <t>Acquaviva S.r.l.</t>
  </si>
  <si>
    <t>Mannutenzione boccioni acqua</t>
  </si>
  <si>
    <t>Attività di brokeraggio</t>
  </si>
  <si>
    <t>30/01/2015</t>
  </si>
  <si>
    <t>25/07/2017</t>
  </si>
  <si>
    <t>SINTEX SRL</t>
  </si>
  <si>
    <t>SCIA ai fini della sicurezza antincendio Polo Brixia Forum</t>
  </si>
  <si>
    <t>10/05/2017</t>
  </si>
  <si>
    <t xml:space="preserve"> Pratica PP Spettacolo Sala Conferenze -Sala  conferenze in data.</t>
  </si>
  <si>
    <t>Valutazione impianto acustico L. 447/95</t>
  </si>
  <si>
    <t>27/06/2017</t>
  </si>
  <si>
    <t>Canone Annuale programma fatt. elettronica attiva</t>
  </si>
  <si>
    <t>22/12/2014</t>
  </si>
  <si>
    <t>Importo liquidato nel 2017</t>
  </si>
  <si>
    <t>Canone annuale contratto timbratore</t>
  </si>
  <si>
    <t>01/01/2014</t>
  </si>
  <si>
    <t>14/06/2017</t>
  </si>
  <si>
    <t>In corso</t>
  </si>
  <si>
    <t>concluso</t>
  </si>
  <si>
    <t>22/02/2012</t>
  </si>
  <si>
    <t>EXPA SRL</t>
  </si>
  <si>
    <t>02/01/2017</t>
  </si>
  <si>
    <t>LOAD SNC DI BETTONI A. E CEVAGLIERI P.</t>
  </si>
  <si>
    <t>Perizie Assicurative</t>
  </si>
  <si>
    <t>INFOCERT SPA</t>
  </si>
  <si>
    <t>05/02/2017</t>
  </si>
  <si>
    <t>BINDONI F. E ZENI G. SNC - IMPRESA EDILE</t>
  </si>
  <si>
    <t>07/03/2017</t>
  </si>
  <si>
    <t>SECURITAS SOC. COOP. P. A.</t>
  </si>
  <si>
    <t>Servizio di vigilanza durante effrazione 03/2017</t>
  </si>
  <si>
    <t>06/03/2017</t>
  </si>
  <si>
    <t>Intervento guardia armata per tentato furto bancomat 6/03</t>
  </si>
  <si>
    <t>MASTER FIRE SRL</t>
  </si>
  <si>
    <t>Manutenzione impianti antincendio</t>
  </si>
  <si>
    <t>13/03/2017</t>
  </si>
  <si>
    <t>Fornitura e posa</t>
  </si>
  <si>
    <t>n. 18 estintori + posa + manutezione porte REI</t>
  </si>
  <si>
    <t>Prove antincendio sprinkler e idranti</t>
  </si>
  <si>
    <t>TARGET SAS DI BRUNO MUTTI &amp; C.</t>
  </si>
  <si>
    <t>15/06/2017</t>
  </si>
  <si>
    <t>Direz. Lavori e assistenza al collaudo integrazione strutturale travi lamellari padiglione</t>
  </si>
  <si>
    <t>Opere Integrazione strutturale travi lamellari padiglione fieristico</t>
  </si>
  <si>
    <t>Tempo dell'intervento</t>
  </si>
  <si>
    <t>SANTI IVAN GEOMETRA</t>
  </si>
  <si>
    <t>Coordinamento Sicurezza. Progetto integrazione travi lamellari pad. Fiere</t>
  </si>
  <si>
    <t>CARROZZERIA IDEAL CAR SRL</t>
  </si>
  <si>
    <t>Manutenzione auto</t>
  </si>
  <si>
    <t>Saldo tra il totale della fattura il rimborso assicurativo</t>
  </si>
  <si>
    <t>Ripristino accesso carraio cantiere E.I.B. via caprera e demolizione soletta canale irriguo</t>
  </si>
  <si>
    <t>147 giorni</t>
  </si>
  <si>
    <t>ZILETTI GIOVANNI INGEGNERE</t>
  </si>
  <si>
    <t>Ripristino cartongesso rivestimento porte tagliafuoco</t>
  </si>
  <si>
    <t>Manutenzioni e riparazioni edili per carico antincendio</t>
  </si>
  <si>
    <t>PLIZZARI PROF. GIOVANNI</t>
  </si>
  <si>
    <t xml:space="preserve">Collaudo tecnico strutturale </t>
  </si>
  <si>
    <t>27/12/2017</t>
  </si>
  <si>
    <t>Redazione di collaudo statico per prg. Manutenzione travi lamellari</t>
  </si>
  <si>
    <t>COGHI S.r.l.</t>
  </si>
  <si>
    <t>Incarico DL e Progettazione</t>
  </si>
  <si>
    <t>Coordinamento Sicurezza.Lavori accesso via Caprera</t>
  </si>
  <si>
    <t>Contratto disdetto luglio 2017</t>
  </si>
  <si>
    <t>Importo annuale</t>
  </si>
  <si>
    <t>Nomina Assemblea  /del 27/07/2016</t>
  </si>
  <si>
    <t>27/07/2016</t>
  </si>
  <si>
    <t>Assemblea approvazione bilancio 31/12/2018</t>
  </si>
  <si>
    <t>triennale</t>
  </si>
  <si>
    <t>Triennale</t>
  </si>
  <si>
    <t>01/01/2017</t>
  </si>
  <si>
    <t>ATI - IL CANESTRO DELL'ARCOBALENO</t>
  </si>
  <si>
    <t>Contratto d'appalto per la riqualificazione del Palazzetto ex E.I.B.</t>
  </si>
  <si>
    <t>12/05/2015</t>
  </si>
  <si>
    <t>Gara di appalto integrato</t>
  </si>
  <si>
    <t>BOTTICINI IMPIANTI</t>
  </si>
  <si>
    <t>Fornitura batterie per gruppo di continuità</t>
  </si>
  <si>
    <t>Integrazione gruppo di continuità</t>
  </si>
  <si>
    <t>20/02/2017 + 17/05/2017</t>
  </si>
  <si>
    <t>09/11/2017</t>
  </si>
  <si>
    <t>MEDIAMARKET SPA</t>
  </si>
  <si>
    <t>acquisto cellulare aziendale</t>
  </si>
  <si>
    <t>05/12/2017</t>
  </si>
  <si>
    <t>acquisto cellulare per Giorgio Bassi</t>
  </si>
  <si>
    <t>05/08/2015</t>
  </si>
  <si>
    <t>approvazione bilancio 31/12/2017</t>
  </si>
  <si>
    <t>Compenso dell'anno 2017</t>
  </si>
  <si>
    <t>CENPI SCRL</t>
  </si>
  <si>
    <t>05817621005</t>
  </si>
  <si>
    <t>Revisione Biennale Ascensori</t>
  </si>
  <si>
    <t>05/09/2017</t>
  </si>
  <si>
    <t>durata dell'intervento</t>
  </si>
  <si>
    <t>Intervento 2017</t>
  </si>
  <si>
    <t>Consulenze amministrative, contrattuali e finanziarie.</t>
  </si>
  <si>
    <t>Compenso Collegio Sindacale anno 2017</t>
  </si>
  <si>
    <t>Incarico da Assemblea dei Soci</t>
  </si>
  <si>
    <t>Approvazione Bilancio 2017</t>
  </si>
  <si>
    <t>SMAO S.r.l.</t>
  </si>
  <si>
    <t>02919710174</t>
  </si>
  <si>
    <t>Sopralluogo per visite mediche</t>
  </si>
  <si>
    <t>03/08/2017</t>
  </si>
  <si>
    <t>importo per la sola visita del 03/08/17</t>
  </si>
  <si>
    <t>Competenze Anno 2017</t>
  </si>
  <si>
    <t>Pratica Valutazione impatto acustico L. 447/95</t>
  </si>
  <si>
    <t>13/07/2017</t>
  </si>
  <si>
    <t>idem</t>
  </si>
  <si>
    <t xml:space="preserve">Corso Aggiornamento per RLS </t>
  </si>
  <si>
    <t>01/12/2017</t>
  </si>
  <si>
    <t>Importo a Consuntivo anno fino a termine del contratto</t>
  </si>
  <si>
    <t>Acquisto nuovo programma gestionale</t>
  </si>
  <si>
    <t>Trattativa Privata Plurima</t>
  </si>
  <si>
    <t>DA FIRMARE</t>
  </si>
  <si>
    <t>Installazione anno 2018</t>
  </si>
  <si>
    <t>Nel 2018 solo installazione</t>
  </si>
  <si>
    <t>Contratto pulizia uffici e bagni + facchinaggio</t>
  </si>
  <si>
    <t>30/08/2017</t>
  </si>
  <si>
    <t>TTE TERMO TECNICA ELETTRONICA</t>
  </si>
  <si>
    <t>03256660980</t>
  </si>
  <si>
    <t>Riparazione pompa centrale termica</t>
  </si>
  <si>
    <t>23-24 gennaio 2017</t>
  </si>
  <si>
    <t>Fornitura e posa Aerotermi</t>
  </si>
  <si>
    <t>02/03/2017</t>
  </si>
  <si>
    <t>14/04/2017</t>
  </si>
  <si>
    <t>31/08/2017</t>
  </si>
  <si>
    <t>30/09/2017</t>
  </si>
  <si>
    <t>04/01/2017</t>
  </si>
  <si>
    <t>FIORINA SNC</t>
  </si>
  <si>
    <t>Riparazione cancello e vetrata per tentatta effrazione bancomat</t>
  </si>
  <si>
    <t>29/03/2017</t>
  </si>
  <si>
    <t>21/11/2016</t>
  </si>
  <si>
    <t>05/02/2018</t>
  </si>
  <si>
    <t>VERIFICHE PER LA REDAZIONE DEL CERTIFICATO DI IDONEITA' STATICA DELLA FIERA DI BS</t>
  </si>
  <si>
    <t>01/10/2015</t>
  </si>
  <si>
    <t>BORGO SPURGHI S.r.l.</t>
  </si>
  <si>
    <t>02547990982</t>
  </si>
  <si>
    <t>La sola data dell'intervento</t>
  </si>
  <si>
    <t xml:space="preserve">BRESCIA SPURGHI S.a.s </t>
  </si>
  <si>
    <t>03511270179</t>
  </si>
  <si>
    <t>03/10/2017</t>
  </si>
  <si>
    <t>05/10/2017</t>
  </si>
  <si>
    <t>1 giorno</t>
  </si>
  <si>
    <t>DAVID DR. SEGRETO</t>
  </si>
  <si>
    <t xml:space="preserve">PENTA TEAM S.r.l. </t>
  </si>
  <si>
    <t>CIOCCHI DR.SSA SIMONETTA</t>
  </si>
  <si>
    <t>ORAZI DR. MARCO</t>
  </si>
  <si>
    <t>DE TAVONATTI DR. MICHELE</t>
  </si>
  <si>
    <t>STUDIO LEGALE Onofri</t>
  </si>
  <si>
    <t>STUDIO COSSU E ASSOCIATI</t>
  </si>
  <si>
    <t>AGOSTINI DR. LUIGI</t>
  </si>
  <si>
    <t>STUDIO VIOLA-RIGOSA ASSOCIATI</t>
  </si>
  <si>
    <t>STUDIO TIRALE &amp; PARTNERS</t>
  </si>
  <si>
    <t>AVV.TO ERNESTO BERETTA</t>
  </si>
  <si>
    <t>BUTTERINI ARCH. VALENTINA</t>
  </si>
  <si>
    <t>VERDUCCI ARCH. PAOLA</t>
  </si>
  <si>
    <t>ITALSOCOTEC S.p.A.</t>
  </si>
  <si>
    <t>BMG - PROGECO</t>
  </si>
  <si>
    <t>03467310177</t>
  </si>
  <si>
    <t>PLZGNN59T01D142U</t>
  </si>
  <si>
    <t>20/03/2017</t>
  </si>
  <si>
    <t>Procedura negoziata plurima</t>
  </si>
  <si>
    <t>14/04/2014</t>
  </si>
  <si>
    <t>1 gg.</t>
  </si>
  <si>
    <t>19/04/2017</t>
  </si>
  <si>
    <t>1gg.</t>
  </si>
  <si>
    <t>11/05/2017</t>
  </si>
  <si>
    <t>2 ore</t>
  </si>
  <si>
    <t>Lavoro a consuntivo -inizio 4 aprile termine 9 maggio 2017 (pratica assicurativa).</t>
  </si>
  <si>
    <t>3 gg.</t>
  </si>
  <si>
    <t>10 gg.</t>
  </si>
  <si>
    <t>05/05/2017</t>
  </si>
  <si>
    <t>Pratica assicurativa per perdita idrica idranti antincendio- durata maggio/giugno 2017.</t>
  </si>
  <si>
    <t>17/03/2017 (3 ore x 2 operai).</t>
  </si>
  <si>
    <t>1 gg. lavoro a consuntivo (ripristino portone tagliafuoco Sala Vip  piano)</t>
  </si>
  <si>
    <t xml:space="preserve">1 gg. lavoro a consuntivo </t>
  </si>
  <si>
    <t>2 gg.</t>
  </si>
  <si>
    <t>4 ore</t>
  </si>
  <si>
    <t>24/03/2017</t>
  </si>
  <si>
    <t>Lavoro a consuntivo -inizio 4 aprile termine 19 giugno 2017 (pratica assicurativa).</t>
  </si>
  <si>
    <t>Ricerca Perdita Idrica rete idranti antincendio</t>
  </si>
  <si>
    <t>Intervento per ricerca perdina idrica idranti antincendio</t>
  </si>
  <si>
    <t>Acquisto etichette non rimovibili per inventario beni I.F.B.</t>
  </si>
  <si>
    <t>Fornitura e posa scaldabagno blocco bagni padiglione</t>
  </si>
  <si>
    <t>Sostituzione vetrata per tentata effrazione bancomat</t>
  </si>
  <si>
    <t>12/06/2017</t>
  </si>
  <si>
    <t xml:space="preserve">Spostamento condizionatore baracca cantiere E.I.B. e ripristino serrature armadi zona biglietteria </t>
  </si>
  <si>
    <t>30/05/2017</t>
  </si>
  <si>
    <t>5 ore x 3 operai= 15 ore</t>
  </si>
  <si>
    <t>18/10/2017</t>
  </si>
  <si>
    <t>16/10/2017</t>
  </si>
  <si>
    <t>Intervento di disostruzione tubazioni fognatura nera</t>
  </si>
  <si>
    <t xml:space="preserve">Intervento videoispezione rete interrata fognatura nera </t>
  </si>
  <si>
    <t>Affidamento diretto</t>
  </si>
  <si>
    <t>Validazione progetto esecutivo riqualificazione ex E.I.B.</t>
  </si>
  <si>
    <t>22/07/2016</t>
  </si>
  <si>
    <t>10 mesi</t>
  </si>
  <si>
    <t>Collaudo Tecnico amministrativo progetto riqualificazione palazzetto ex E.I.B.</t>
  </si>
  <si>
    <t>Valutazione rischio di fulminazione ex norma CEI EN 62305 per SCIA Polo Fieristico (Padiglione + Corpo Ovest)</t>
  </si>
  <si>
    <t>04/04/2017</t>
  </si>
  <si>
    <t>Pratica CPI e CVLPS Palazzetto EIB  in materia prevenzione incendi.</t>
  </si>
  <si>
    <t>INTEGRAZIONE Pratica CPI e CVLPS Palazzetto EIB  in materia prevenzione incendi.</t>
  </si>
  <si>
    <t>26/04/2017</t>
  </si>
  <si>
    <t>21/12/2017</t>
  </si>
  <si>
    <t>6 mesi</t>
  </si>
  <si>
    <t>8 mesi</t>
  </si>
  <si>
    <t>22/09/2017</t>
  </si>
  <si>
    <t>2 mesi</t>
  </si>
  <si>
    <t>17/02/2017</t>
  </si>
  <si>
    <t>Fornitura cassette metallche per manichette antincendio + maniglioni antipanico per SCIA e Rich. CPI Padiglione</t>
  </si>
  <si>
    <t xml:space="preserve"> Affidamento diretto a seguito trattativa con 4 Ditte</t>
  </si>
  <si>
    <t>Controllo luci emergenza padiglione per SCIA e Richiesta CPI</t>
  </si>
  <si>
    <t>15gg.</t>
  </si>
  <si>
    <t>Verifica vernice intumescente protezione parti metalliche travi per SCIA e Rich. CPI Padiglione</t>
  </si>
  <si>
    <t>24/01/2017</t>
  </si>
  <si>
    <t>15 gg.</t>
  </si>
  <si>
    <t>08/05/2017</t>
  </si>
  <si>
    <t>20/02/2017</t>
  </si>
  <si>
    <t>Manutenzioni e riparazioni edili per ripristino areazione naturale interrato padiglione per Rich. CPI</t>
  </si>
  <si>
    <t>2 gg,</t>
  </si>
  <si>
    <t>1 gg,</t>
  </si>
  <si>
    <t>Fornitura e posa  leva blocco combustibile gruppo elettrogeno per CPI</t>
  </si>
  <si>
    <t>1 mese</t>
  </si>
  <si>
    <t>Trattativa diretta plurima</t>
  </si>
  <si>
    <t>5 mesi</t>
  </si>
  <si>
    <t>10/01/2017</t>
  </si>
  <si>
    <t>3 settimane</t>
  </si>
  <si>
    <t>5 gg.</t>
  </si>
  <si>
    <t>Protocollo sanitario IFB</t>
  </si>
  <si>
    <t>Trattativa plurima (3 offerte)</t>
  </si>
  <si>
    <t>a revoca</t>
  </si>
  <si>
    <t>Contratto concluso</t>
  </si>
  <si>
    <t>Importo liquidato fino al 31/12/2017</t>
  </si>
  <si>
    <t>n.d</t>
  </si>
  <si>
    <t>Verifica statica dei carichi sospesi soffitto sala convegni</t>
  </si>
  <si>
    <t>Sostituzione filtri uta padiglione 1 e corpo ovest</t>
  </si>
  <si>
    <t>Richiesto dagli affittuari (Probrixia)</t>
  </si>
  <si>
    <t>04/10/2017</t>
  </si>
  <si>
    <t>data intervento</t>
  </si>
  <si>
    <t>ELENCO GENERALE CONTRATTI AGGIORNATO AL 31/12/2017</t>
  </si>
  <si>
    <t>Manutenzione Ascensori- Prorioga contratto richiesta da Pro Brixia ed attivazione n. 2 ascensori in manutenzione conservativa.</t>
  </si>
  <si>
    <t>Trattativa privata multipla</t>
  </si>
  <si>
    <t>01/02/2017</t>
  </si>
  <si>
    <t>31/03/2017</t>
  </si>
  <si>
    <t>Verifica documentale e predisposizione collaudo EFC</t>
  </si>
  <si>
    <t>1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</si>
</sst>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quotePrefix="1" applyBorder="1" applyAlignment="1">
      <alignment horizontal="center"/>
    </xf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 applyAlignment="1">
      <alignment wrapText="1"/>
    </xf>
    <xf numFmtId="43" fontId="0" fillId="0" borderId="0" xfId="1" applyFont="1" applyFill="1"/>
    <xf numFmtId="49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0" fillId="0" borderId="0" xfId="1" applyNumberFormat="1" applyFont="1" applyFill="1" applyAlignment="1">
      <alignment horizontal="center" wrapText="1"/>
    </xf>
    <xf numFmtId="0" fontId="0" fillId="0" borderId="0" xfId="0" applyFill="1"/>
    <xf numFmtId="49" fontId="0" fillId="0" borderId="0" xfId="1" applyNumberFormat="1" applyFont="1" applyFill="1" applyAlignment="1">
      <alignment wrapText="1"/>
    </xf>
    <xf numFmtId="49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0" fillId="0" borderId="0" xfId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quotePrefix="1" applyFill="1" applyAlignment="1">
      <alignment horizontal="center"/>
    </xf>
    <xf numFmtId="43" fontId="0" fillId="0" borderId="0" xfId="1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/>
    </xf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0" fillId="0" borderId="0" xfId="0" quotePrefix="1" applyFill="1"/>
    <xf numFmtId="43" fontId="0" fillId="0" borderId="0" xfId="0" applyNumberFormat="1" applyFill="1"/>
    <xf numFmtId="14" fontId="0" fillId="0" borderId="0" xfId="0" applyNumberFormat="1" applyFill="1" applyAlignment="1">
      <alignment horizontal="center"/>
    </xf>
    <xf numFmtId="49" fontId="0" fillId="0" borderId="0" xfId="0" quotePrefix="1" applyNumberFormat="1" applyFill="1" applyAlignment="1">
      <alignment horizontal="center"/>
    </xf>
    <xf numFmtId="14" fontId="0" fillId="0" borderId="0" xfId="0" applyNumberFormat="1" applyFill="1" applyAlignment="1">
      <alignment horizontal="center" wrapText="1"/>
    </xf>
    <xf numFmtId="43" fontId="4" fillId="0" borderId="0" xfId="1" applyFont="1" applyFill="1"/>
    <xf numFmtId="0" fontId="0" fillId="0" borderId="0" xfId="0" applyFill="1" applyBorder="1" applyAlignment="1">
      <alignment wrapText="1"/>
    </xf>
    <xf numFmtId="0" fontId="0" fillId="0" borderId="0" xfId="0" quotePrefix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wrapText="1"/>
    </xf>
    <xf numFmtId="14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 wrapText="1"/>
    </xf>
    <xf numFmtId="49" fontId="6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49" fontId="4" fillId="0" borderId="0" xfId="2" applyNumberFormat="1" applyFont="1" applyFill="1" applyAlignment="1">
      <alignment horizontal="center" wrapText="1"/>
    </xf>
    <xf numFmtId="49" fontId="4" fillId="0" borderId="0" xfId="1" applyNumberFormat="1" applyFont="1" applyFill="1" applyAlignment="1">
      <alignment wrapText="1"/>
    </xf>
    <xf numFmtId="14" fontId="4" fillId="0" borderId="0" xfId="1" applyNumberFormat="1" applyFont="1" applyFill="1" applyAlignment="1">
      <alignment horizontal="center"/>
    </xf>
    <xf numFmtId="49" fontId="4" fillId="0" borderId="0" xfId="1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3" fontId="4" fillId="0" borderId="0" xfId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quotePrefix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43" fontId="4" fillId="0" borderId="0" xfId="1" applyFont="1" applyFill="1" applyAlignment="1">
      <alignment wrapText="1"/>
    </xf>
    <xf numFmtId="49" fontId="0" fillId="0" borderId="0" xfId="1" applyNumberFormat="1" applyFont="1" applyFill="1" applyBorder="1" applyAlignment="1">
      <alignment horizontal="center" wrapText="1"/>
    </xf>
    <xf numFmtId="43" fontId="4" fillId="0" borderId="0" xfId="0" applyNumberFormat="1" applyFont="1" applyFill="1"/>
    <xf numFmtId="14" fontId="4" fillId="0" borderId="0" xfId="1" applyNumberFormat="1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43" fontId="4" fillId="0" borderId="0" xfId="2" applyNumberFormat="1" applyFont="1" applyFill="1"/>
    <xf numFmtId="49" fontId="4" fillId="0" borderId="0" xfId="0" quotePrefix="1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9" fontId="8" fillId="0" borderId="0" xfId="1" applyNumberFormat="1" applyFont="1" applyFill="1" applyAlignment="1">
      <alignment wrapText="1"/>
    </xf>
  </cellXfs>
  <cellStyles count="3">
    <cellStyle name="Colore 1" xfId="2" builtinId="29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32.28515625" customWidth="1"/>
    <col min="2" max="2" width="25" customWidth="1"/>
    <col min="3" max="3" width="30.5703125" bestFit="1" customWidth="1"/>
    <col min="4" max="4" width="25.5703125" customWidth="1"/>
    <col min="5" max="5" width="15.5703125" customWidth="1"/>
    <col min="6" max="6" width="15.85546875" customWidth="1"/>
    <col min="7" max="7" width="16.7109375" customWidth="1"/>
    <col min="8" max="11" width="16.5703125" customWidth="1"/>
    <col min="12" max="12" width="33.85546875" customWidth="1"/>
  </cols>
  <sheetData>
    <row r="1" spans="1:12" x14ac:dyDescent="0.25">
      <c r="A1" s="1"/>
      <c r="B1" s="1"/>
    </row>
    <row r="2" spans="1:12" x14ac:dyDescent="0.25">
      <c r="A2" s="1" t="s">
        <v>394</v>
      </c>
      <c r="B2" s="1"/>
    </row>
    <row r="4" spans="1:12" ht="30" x14ac:dyDescent="0.25">
      <c r="A4" s="2" t="s">
        <v>0</v>
      </c>
      <c r="B4" s="11" t="s">
        <v>4</v>
      </c>
      <c r="C4" s="2" t="s">
        <v>2</v>
      </c>
      <c r="D4" s="4" t="s">
        <v>72</v>
      </c>
      <c r="E4" s="10" t="s">
        <v>73</v>
      </c>
      <c r="F4" s="4" t="s">
        <v>74</v>
      </c>
      <c r="G4" s="4" t="s">
        <v>60</v>
      </c>
      <c r="H4" s="4" t="s">
        <v>127</v>
      </c>
      <c r="I4" s="4" t="s">
        <v>126</v>
      </c>
      <c r="J4" s="4" t="s">
        <v>119</v>
      </c>
      <c r="K4" s="4" t="s">
        <v>120</v>
      </c>
      <c r="L4" s="2" t="s">
        <v>1</v>
      </c>
    </row>
    <row r="5" spans="1:12" ht="48.75" customHeight="1" x14ac:dyDescent="0.25">
      <c r="A5" s="13" t="s">
        <v>303</v>
      </c>
      <c r="B5" s="20" t="s">
        <v>5</v>
      </c>
      <c r="C5" s="8" t="s">
        <v>11</v>
      </c>
      <c r="D5" s="8" t="s">
        <v>75</v>
      </c>
      <c r="E5" s="27" t="s">
        <v>98</v>
      </c>
      <c r="F5" s="27" t="s">
        <v>98</v>
      </c>
      <c r="G5" s="27" t="s">
        <v>98</v>
      </c>
      <c r="H5" s="34">
        <v>20000</v>
      </c>
      <c r="I5" s="34">
        <v>240</v>
      </c>
      <c r="J5" s="9">
        <f t="shared" ref="J5:J11" si="0">H5+I5</f>
        <v>20240</v>
      </c>
      <c r="K5" s="9">
        <v>20240</v>
      </c>
      <c r="L5" s="13" t="s">
        <v>101</v>
      </c>
    </row>
    <row r="6" spans="1:12" ht="53.25" customHeight="1" x14ac:dyDescent="0.25">
      <c r="A6" s="35" t="s">
        <v>304</v>
      </c>
      <c r="B6" s="36" t="s">
        <v>6</v>
      </c>
      <c r="C6" s="8" t="s">
        <v>250</v>
      </c>
      <c r="D6" s="8" t="s">
        <v>75</v>
      </c>
      <c r="E6" s="27" t="s">
        <v>129</v>
      </c>
      <c r="F6" s="27" t="s">
        <v>98</v>
      </c>
      <c r="G6" s="27" t="s">
        <v>385</v>
      </c>
      <c r="H6" s="9">
        <v>52923.68</v>
      </c>
      <c r="I6" s="9">
        <v>0</v>
      </c>
      <c r="J6" s="9">
        <f t="shared" si="0"/>
        <v>52923.68</v>
      </c>
      <c r="K6" s="9">
        <f>J6</f>
        <v>52923.68</v>
      </c>
      <c r="L6" s="13" t="s">
        <v>101</v>
      </c>
    </row>
    <row r="7" spans="1:12" ht="47.25" customHeight="1" x14ac:dyDescent="0.25">
      <c r="A7" s="13" t="s">
        <v>305</v>
      </c>
      <c r="B7" s="23" t="s">
        <v>7</v>
      </c>
      <c r="C7" s="8" t="s">
        <v>3</v>
      </c>
      <c r="D7" s="8" t="s">
        <v>75</v>
      </c>
      <c r="E7" s="27" t="s">
        <v>215</v>
      </c>
      <c r="F7" s="27" t="s">
        <v>99</v>
      </c>
      <c r="G7" s="27" t="s">
        <v>100</v>
      </c>
      <c r="H7" s="9">
        <v>18000</v>
      </c>
      <c r="I7" s="9">
        <f>H7*0.05</f>
        <v>900</v>
      </c>
      <c r="J7" s="9">
        <f t="shared" si="0"/>
        <v>18900</v>
      </c>
      <c r="K7" s="9">
        <v>15750</v>
      </c>
      <c r="L7" s="13" t="s">
        <v>101</v>
      </c>
    </row>
    <row r="8" spans="1:12" ht="50.25" customHeight="1" x14ac:dyDescent="0.25">
      <c r="A8" s="7" t="s">
        <v>306</v>
      </c>
      <c r="B8" s="36" t="s">
        <v>8</v>
      </c>
      <c r="C8" s="8" t="s">
        <v>9</v>
      </c>
      <c r="D8" s="8" t="s">
        <v>75</v>
      </c>
      <c r="E8" s="27" t="s">
        <v>179</v>
      </c>
      <c r="F8" s="27" t="s">
        <v>98</v>
      </c>
      <c r="G8" s="27" t="s">
        <v>385</v>
      </c>
      <c r="H8" s="9">
        <v>3463.29</v>
      </c>
      <c r="I8" s="9">
        <v>0</v>
      </c>
      <c r="J8" s="9">
        <f t="shared" si="0"/>
        <v>3463.29</v>
      </c>
      <c r="K8" s="9">
        <f>J8</f>
        <v>3463.29</v>
      </c>
      <c r="L8" s="13" t="s">
        <v>101</v>
      </c>
    </row>
    <row r="9" spans="1:12" ht="43.5" customHeight="1" x14ac:dyDescent="0.25">
      <c r="A9" s="7" t="s">
        <v>307</v>
      </c>
      <c r="B9" s="36" t="s">
        <v>10</v>
      </c>
      <c r="C9" s="8" t="s">
        <v>12</v>
      </c>
      <c r="D9" s="8" t="s">
        <v>75</v>
      </c>
      <c r="E9" s="27" t="s">
        <v>98</v>
      </c>
      <c r="F9" s="27" t="s">
        <v>98</v>
      </c>
      <c r="G9" s="27" t="s">
        <v>98</v>
      </c>
      <c r="H9" s="9">
        <f>(519.69+18256.08+2208.93)</f>
        <v>20984.7</v>
      </c>
      <c r="I9" s="9">
        <v>547.66000000000008</v>
      </c>
      <c r="J9" s="9">
        <f t="shared" si="0"/>
        <v>21532.36</v>
      </c>
      <c r="K9" s="9">
        <f>J9</f>
        <v>21532.36</v>
      </c>
      <c r="L9" s="13" t="s">
        <v>101</v>
      </c>
    </row>
    <row r="10" spans="1:12" ht="43.5" customHeight="1" x14ac:dyDescent="0.25">
      <c r="A10" s="7" t="s">
        <v>308</v>
      </c>
      <c r="B10" s="36" t="s">
        <v>102</v>
      </c>
      <c r="C10" s="8" t="s">
        <v>103</v>
      </c>
      <c r="D10" s="8" t="s">
        <v>75</v>
      </c>
      <c r="E10" s="27" t="s">
        <v>98</v>
      </c>
      <c r="F10" s="27" t="s">
        <v>99</v>
      </c>
      <c r="G10" s="27" t="s">
        <v>104</v>
      </c>
      <c r="H10" s="9">
        <v>93564.02</v>
      </c>
      <c r="I10" s="9">
        <v>715.5</v>
      </c>
      <c r="J10" s="9">
        <f t="shared" si="0"/>
        <v>94279.52</v>
      </c>
      <c r="K10" s="9">
        <f>J10</f>
        <v>94279.52</v>
      </c>
      <c r="L10" s="8" t="s">
        <v>386</v>
      </c>
    </row>
    <row r="11" spans="1:12" ht="43.5" customHeight="1" x14ac:dyDescent="0.25">
      <c r="A11" s="7" t="s">
        <v>298</v>
      </c>
      <c r="B11" s="37">
        <v>3348590989</v>
      </c>
      <c r="C11" s="38" t="s">
        <v>383</v>
      </c>
      <c r="D11" s="38" t="s">
        <v>384</v>
      </c>
      <c r="E11" s="39">
        <v>42990</v>
      </c>
      <c r="F11" s="27" t="s">
        <v>99</v>
      </c>
      <c r="G11" s="40" t="s">
        <v>138</v>
      </c>
      <c r="H11" s="34">
        <v>246</v>
      </c>
      <c r="I11" s="9">
        <v>0</v>
      </c>
      <c r="J11" s="9">
        <f t="shared" si="0"/>
        <v>246</v>
      </c>
      <c r="K11" s="9">
        <f>J11</f>
        <v>246</v>
      </c>
      <c r="L11" s="13" t="s">
        <v>101</v>
      </c>
    </row>
    <row r="12" spans="1:12" ht="43.5" customHeight="1" x14ac:dyDescent="0.25">
      <c r="A12" s="7"/>
      <c r="B12" s="6"/>
      <c r="C12" s="5"/>
      <c r="D12" s="5"/>
      <c r="E12" s="5"/>
      <c r="F12" s="5"/>
      <c r="G12" s="5"/>
      <c r="H12" s="3"/>
      <c r="I12" s="3"/>
      <c r="J12" s="3"/>
      <c r="K12" s="3"/>
    </row>
    <row r="13" spans="1:12" ht="43.5" customHeight="1" x14ac:dyDescent="0.25">
      <c r="A13" s="7"/>
      <c r="B13" s="6"/>
      <c r="C13" s="5"/>
      <c r="D13" s="5"/>
      <c r="E13" s="5"/>
      <c r="F13" s="5"/>
      <c r="G13" s="5"/>
      <c r="H13" s="3"/>
      <c r="I13" s="3"/>
      <c r="J13" s="3"/>
      <c r="K13" s="3"/>
    </row>
    <row r="14" spans="1:12" ht="43.5" customHeight="1" x14ac:dyDescent="0.25">
      <c r="A14" s="7"/>
      <c r="B14" s="6"/>
      <c r="C14" s="5"/>
      <c r="D14" s="5"/>
      <c r="E14" s="5"/>
      <c r="F14" s="5"/>
      <c r="G14" s="5"/>
      <c r="H14" s="3"/>
      <c r="I14" s="3"/>
      <c r="J14" s="3"/>
      <c r="K14" s="3"/>
    </row>
    <row r="15" spans="1:12" ht="43.5" customHeight="1" x14ac:dyDescent="0.25">
      <c r="A15" s="7"/>
      <c r="B15" s="6"/>
      <c r="C15" s="5"/>
      <c r="D15" s="5"/>
      <c r="E15" s="5"/>
      <c r="F15" s="5"/>
      <c r="G15" s="5"/>
      <c r="H15" s="3"/>
      <c r="I15" s="3"/>
      <c r="J15" s="3"/>
      <c r="K15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view="pageBreakPreview" zoomScale="60" zoomScaleNormal="100" workbookViewId="0">
      <pane ySplit="4" topLeftCell="A60" activePane="bottomLeft" state="frozen"/>
      <selection pane="bottomLeft" activeCell="A115" sqref="A115"/>
    </sheetView>
  </sheetViews>
  <sheetFormatPr defaultRowHeight="15" x14ac:dyDescent="0.25"/>
  <cols>
    <col min="1" max="1" width="32.28515625" customWidth="1"/>
    <col min="2" max="2" width="25" customWidth="1"/>
    <col min="3" max="3" width="30.5703125" bestFit="1" customWidth="1"/>
    <col min="4" max="4" width="25.5703125" customWidth="1"/>
    <col min="5" max="5" width="15.5703125" customWidth="1"/>
    <col min="6" max="6" width="15.85546875" customWidth="1"/>
    <col min="7" max="7" width="16.7109375" customWidth="1"/>
    <col min="8" max="11" width="16.5703125" customWidth="1"/>
    <col min="12" max="12" width="33.85546875" customWidth="1"/>
  </cols>
  <sheetData>
    <row r="1" spans="1:12" x14ac:dyDescent="0.25">
      <c r="A1" s="1"/>
      <c r="B1" s="1"/>
    </row>
    <row r="2" spans="1:12" x14ac:dyDescent="0.25">
      <c r="A2" s="1" t="s">
        <v>394</v>
      </c>
      <c r="B2" s="1"/>
    </row>
    <row r="4" spans="1:12" ht="30" x14ac:dyDescent="0.25">
      <c r="A4" s="2" t="s">
        <v>0</v>
      </c>
      <c r="B4" s="11" t="s">
        <v>4</v>
      </c>
      <c r="C4" s="2" t="s">
        <v>2</v>
      </c>
      <c r="D4" s="4" t="s">
        <v>72</v>
      </c>
      <c r="E4" s="10" t="s">
        <v>73</v>
      </c>
      <c r="F4" s="4" t="s">
        <v>74</v>
      </c>
      <c r="G4" s="4" t="s">
        <v>60</v>
      </c>
      <c r="H4" s="4" t="s">
        <v>127</v>
      </c>
      <c r="I4" s="4" t="s">
        <v>126</v>
      </c>
      <c r="J4" s="4" t="s">
        <v>119</v>
      </c>
      <c r="K4" s="4" t="s">
        <v>120</v>
      </c>
      <c r="L4" s="2" t="s">
        <v>1</v>
      </c>
    </row>
    <row r="5" spans="1:12" ht="44.25" customHeight="1" x14ac:dyDescent="0.25">
      <c r="A5" s="8" t="s">
        <v>29</v>
      </c>
      <c r="B5" s="15" t="s">
        <v>46</v>
      </c>
      <c r="C5" s="16" t="s">
        <v>64</v>
      </c>
      <c r="D5" s="8" t="s">
        <v>75</v>
      </c>
      <c r="E5" s="33">
        <v>37320</v>
      </c>
      <c r="F5" s="17" t="s">
        <v>98</v>
      </c>
      <c r="G5" s="17" t="s">
        <v>385</v>
      </c>
      <c r="H5" s="18">
        <v>53213.42</v>
      </c>
      <c r="I5" s="9">
        <v>0</v>
      </c>
      <c r="J5" s="9">
        <f t="shared" ref="J5:J34" si="0">H5+I5</f>
        <v>53213.42</v>
      </c>
      <c r="K5" s="9">
        <f>J5</f>
        <v>53213.42</v>
      </c>
      <c r="L5" s="16" t="s">
        <v>108</v>
      </c>
    </row>
    <row r="6" spans="1:12" ht="44.25" customHeight="1" x14ac:dyDescent="0.25">
      <c r="A6" s="38" t="s">
        <v>28</v>
      </c>
      <c r="B6" s="52" t="s">
        <v>45</v>
      </c>
      <c r="C6" s="44" t="s">
        <v>63</v>
      </c>
      <c r="D6" s="8" t="s">
        <v>75</v>
      </c>
      <c r="E6" s="17" t="s">
        <v>98</v>
      </c>
      <c r="F6" s="17" t="s">
        <v>98</v>
      </c>
      <c r="G6" s="17" t="s">
        <v>385</v>
      </c>
      <c r="H6" s="18">
        <v>17031.32</v>
      </c>
      <c r="I6" s="9">
        <v>0</v>
      </c>
      <c r="J6" s="9">
        <f t="shared" si="0"/>
        <v>17031.32</v>
      </c>
      <c r="K6" s="9">
        <f>J6</f>
        <v>17031.32</v>
      </c>
      <c r="L6" s="16" t="s">
        <v>108</v>
      </c>
    </row>
    <row r="7" spans="1:12" ht="44.25" customHeight="1" x14ac:dyDescent="0.25">
      <c r="A7" s="8" t="s">
        <v>27</v>
      </c>
      <c r="B7" s="15" t="s">
        <v>44</v>
      </c>
      <c r="C7" s="14" t="s">
        <v>62</v>
      </c>
      <c r="D7" s="8" t="s">
        <v>75</v>
      </c>
      <c r="E7" s="12" t="s">
        <v>116</v>
      </c>
      <c r="F7" s="12" t="s">
        <v>117</v>
      </c>
      <c r="G7" s="12" t="s">
        <v>118</v>
      </c>
      <c r="H7" s="18">
        <v>83303.7</v>
      </c>
      <c r="I7" s="9">
        <v>0</v>
      </c>
      <c r="J7" s="9">
        <f t="shared" si="0"/>
        <v>83303.7</v>
      </c>
      <c r="K7" s="9">
        <f>J7</f>
        <v>83303.7</v>
      </c>
      <c r="L7" s="16" t="s">
        <v>108</v>
      </c>
    </row>
    <row r="8" spans="1:12" ht="44.25" customHeight="1" x14ac:dyDescent="0.25">
      <c r="A8" s="13" t="s">
        <v>160</v>
      </c>
      <c r="B8" s="13" t="str">
        <f>"03792180980"</f>
        <v>03792180980</v>
      </c>
      <c r="C8" s="8" t="s">
        <v>161</v>
      </c>
      <c r="D8" s="8" t="s">
        <v>75</v>
      </c>
      <c r="E8" s="12" t="s">
        <v>163</v>
      </c>
      <c r="F8" s="12" t="s">
        <v>164</v>
      </c>
      <c r="G8" s="12" t="s">
        <v>106</v>
      </c>
      <c r="H8" s="9">
        <v>98</v>
      </c>
      <c r="I8" s="9">
        <v>0</v>
      </c>
      <c r="J8" s="9">
        <f t="shared" si="0"/>
        <v>98</v>
      </c>
      <c r="K8" s="9">
        <f>J8</f>
        <v>98</v>
      </c>
      <c r="L8" s="13" t="s">
        <v>220</v>
      </c>
    </row>
    <row r="9" spans="1:12" ht="44.25" customHeight="1" x14ac:dyDescent="0.25">
      <c r="A9" s="13" t="s">
        <v>305</v>
      </c>
      <c r="B9" s="23" t="s">
        <v>7</v>
      </c>
      <c r="C9" s="8" t="s">
        <v>3</v>
      </c>
      <c r="D9" s="8" t="s">
        <v>75</v>
      </c>
      <c r="E9" s="27" t="s">
        <v>215</v>
      </c>
      <c r="F9" s="27" t="s">
        <v>99</v>
      </c>
      <c r="G9" s="27" t="s">
        <v>100</v>
      </c>
      <c r="H9" s="9">
        <v>18000</v>
      </c>
      <c r="I9" s="9">
        <f>H9*0.05</f>
        <v>900</v>
      </c>
      <c r="J9" s="9">
        <f t="shared" si="0"/>
        <v>18900</v>
      </c>
      <c r="K9" s="9">
        <v>15750</v>
      </c>
      <c r="L9" s="13" t="s">
        <v>101</v>
      </c>
    </row>
    <row r="10" spans="1:12" ht="44.25" customHeight="1" x14ac:dyDescent="0.25">
      <c r="A10" s="38" t="s">
        <v>92</v>
      </c>
      <c r="B10" s="60" t="s">
        <v>93</v>
      </c>
      <c r="C10" s="44" t="s">
        <v>94</v>
      </c>
      <c r="D10" s="38" t="s">
        <v>75</v>
      </c>
      <c r="E10" s="40" t="s">
        <v>317</v>
      </c>
      <c r="F10" s="40" t="s">
        <v>319</v>
      </c>
      <c r="G10" s="38" t="s">
        <v>320</v>
      </c>
      <c r="H10" s="34">
        <v>2198</v>
      </c>
      <c r="I10" s="34">
        <v>0</v>
      </c>
      <c r="J10" s="34">
        <f t="shared" si="0"/>
        <v>2198</v>
      </c>
      <c r="K10" s="34">
        <f>J10</f>
        <v>2198</v>
      </c>
      <c r="L10" s="38"/>
    </row>
    <row r="11" spans="1:12" ht="44.25" customHeight="1" x14ac:dyDescent="0.25">
      <c r="A11" s="38" t="s">
        <v>228</v>
      </c>
      <c r="B11" s="50" t="str">
        <f>"02517810202"</f>
        <v>02517810202</v>
      </c>
      <c r="C11" s="38" t="s">
        <v>229</v>
      </c>
      <c r="D11" s="38" t="s">
        <v>231</v>
      </c>
      <c r="E11" s="40" t="s">
        <v>230</v>
      </c>
      <c r="F11" s="38" t="s">
        <v>143</v>
      </c>
      <c r="G11" s="38" t="s">
        <v>144</v>
      </c>
      <c r="H11" s="34">
        <v>6675976.7800000003</v>
      </c>
      <c r="I11" s="34">
        <v>0</v>
      </c>
      <c r="J11" s="34">
        <f t="shared" si="0"/>
        <v>6675976.7800000003</v>
      </c>
      <c r="K11" s="34">
        <v>3097766.37</v>
      </c>
      <c r="L11" s="50" t="s">
        <v>387</v>
      </c>
    </row>
    <row r="12" spans="1:12" ht="44.25" customHeight="1" x14ac:dyDescent="0.25">
      <c r="A12" s="7" t="s">
        <v>308</v>
      </c>
      <c r="B12" s="36" t="s">
        <v>102</v>
      </c>
      <c r="C12" s="8" t="s">
        <v>103</v>
      </c>
      <c r="D12" s="8" t="s">
        <v>75</v>
      </c>
      <c r="E12" s="27" t="s">
        <v>98</v>
      </c>
      <c r="F12" s="27" t="s">
        <v>99</v>
      </c>
      <c r="G12" s="27" t="s">
        <v>104</v>
      </c>
      <c r="H12" s="9">
        <v>93564.02</v>
      </c>
      <c r="I12" s="9">
        <v>715.5</v>
      </c>
      <c r="J12" s="9">
        <f t="shared" si="0"/>
        <v>94279.52</v>
      </c>
      <c r="K12" s="9">
        <f t="shared" ref="K12:K21" si="1">J12</f>
        <v>94279.52</v>
      </c>
      <c r="L12" s="8" t="s">
        <v>386</v>
      </c>
    </row>
    <row r="13" spans="1:12" ht="44.25" customHeight="1" x14ac:dyDescent="0.25">
      <c r="A13" s="8" t="s">
        <v>19</v>
      </c>
      <c r="B13" s="29" t="s">
        <v>18</v>
      </c>
      <c r="C13" s="8" t="s">
        <v>20</v>
      </c>
      <c r="D13" s="8" t="s">
        <v>75</v>
      </c>
      <c r="E13" s="27" t="s">
        <v>148</v>
      </c>
      <c r="F13" s="27" t="s">
        <v>98</v>
      </c>
      <c r="G13" s="27" t="s">
        <v>87</v>
      </c>
      <c r="H13" s="9">
        <v>300</v>
      </c>
      <c r="I13" s="9">
        <v>0</v>
      </c>
      <c r="J13" s="9">
        <f t="shared" si="0"/>
        <v>300</v>
      </c>
      <c r="K13" s="9">
        <f t="shared" si="1"/>
        <v>300</v>
      </c>
      <c r="L13" s="16" t="s">
        <v>221</v>
      </c>
    </row>
    <row r="14" spans="1:12" ht="44.25" customHeight="1" x14ac:dyDescent="0.25">
      <c r="A14" s="7" t="s">
        <v>38</v>
      </c>
      <c r="B14" s="36" t="s">
        <v>55</v>
      </c>
      <c r="C14" s="8" t="s">
        <v>70</v>
      </c>
      <c r="D14" s="8" t="s">
        <v>222</v>
      </c>
      <c r="E14" s="27" t="s">
        <v>223</v>
      </c>
      <c r="F14" s="41" t="s">
        <v>224</v>
      </c>
      <c r="G14" s="8" t="s">
        <v>225</v>
      </c>
      <c r="H14" s="9">
        <v>6000</v>
      </c>
      <c r="I14" s="9">
        <v>322</v>
      </c>
      <c r="J14" s="9">
        <f t="shared" si="0"/>
        <v>6322</v>
      </c>
      <c r="K14" s="9">
        <f t="shared" si="1"/>
        <v>6322</v>
      </c>
      <c r="L14" s="13" t="s">
        <v>156</v>
      </c>
    </row>
    <row r="15" spans="1:12" ht="44.25" customHeight="1" x14ac:dyDescent="0.25">
      <c r="A15" s="8" t="s">
        <v>35</v>
      </c>
      <c r="B15" s="15" t="s">
        <v>52</v>
      </c>
      <c r="C15" s="63" t="s">
        <v>395</v>
      </c>
      <c r="D15" s="8" t="s">
        <v>396</v>
      </c>
      <c r="E15" s="12" t="s">
        <v>397</v>
      </c>
      <c r="F15" s="12" t="s">
        <v>398</v>
      </c>
      <c r="G15" s="12" t="s">
        <v>362</v>
      </c>
      <c r="H15" s="18">
        <v>4542</v>
      </c>
      <c r="I15" s="9">
        <v>0</v>
      </c>
      <c r="J15" s="9">
        <f t="shared" si="0"/>
        <v>4542</v>
      </c>
      <c r="K15" s="9">
        <f t="shared" si="1"/>
        <v>4542</v>
      </c>
      <c r="L15" s="16"/>
    </row>
    <row r="16" spans="1:12" ht="44.25" customHeight="1" x14ac:dyDescent="0.25">
      <c r="A16" s="16" t="s">
        <v>186</v>
      </c>
      <c r="B16" s="23" t="str">
        <f>"03508230988"</f>
        <v>03508230988</v>
      </c>
      <c r="C16" s="44" t="s">
        <v>211</v>
      </c>
      <c r="D16" s="38" t="s">
        <v>75</v>
      </c>
      <c r="E16" s="46" t="s">
        <v>155</v>
      </c>
      <c r="F16" s="46" t="s">
        <v>187</v>
      </c>
      <c r="G16" s="46" t="s">
        <v>331</v>
      </c>
      <c r="H16" s="34">
        <v>800</v>
      </c>
      <c r="I16" s="34">
        <v>0</v>
      </c>
      <c r="J16" s="34">
        <f t="shared" si="0"/>
        <v>800</v>
      </c>
      <c r="K16" s="34">
        <f t="shared" si="1"/>
        <v>800</v>
      </c>
      <c r="L16" s="8"/>
    </row>
    <row r="17" spans="1:12" ht="44.25" customHeight="1" x14ac:dyDescent="0.25">
      <c r="A17" s="16" t="s">
        <v>186</v>
      </c>
      <c r="B17" s="23" t="str">
        <f>"03508230988"</f>
        <v>03508230988</v>
      </c>
      <c r="C17" s="44" t="s">
        <v>212</v>
      </c>
      <c r="D17" s="38" t="s">
        <v>75</v>
      </c>
      <c r="E17" s="46" t="s">
        <v>187</v>
      </c>
      <c r="F17" s="46" t="s">
        <v>371</v>
      </c>
      <c r="G17" s="46" t="s">
        <v>130</v>
      </c>
      <c r="H17" s="34">
        <v>1590</v>
      </c>
      <c r="I17" s="34">
        <v>0</v>
      </c>
      <c r="J17" s="34">
        <f t="shared" si="0"/>
        <v>1590</v>
      </c>
      <c r="K17" s="34">
        <f t="shared" si="1"/>
        <v>1590</v>
      </c>
      <c r="L17" s="8"/>
    </row>
    <row r="18" spans="1:12" ht="44.25" customHeight="1" x14ac:dyDescent="0.25">
      <c r="A18" s="50" t="s">
        <v>312</v>
      </c>
      <c r="B18" s="52" t="s">
        <v>313</v>
      </c>
      <c r="C18" s="44" t="s">
        <v>353</v>
      </c>
      <c r="D18" s="38" t="s">
        <v>75</v>
      </c>
      <c r="E18" s="46" t="s">
        <v>315</v>
      </c>
      <c r="F18" s="42" t="s">
        <v>354</v>
      </c>
      <c r="G18" s="46" t="s">
        <v>325</v>
      </c>
      <c r="H18" s="54">
        <v>1250</v>
      </c>
      <c r="I18" s="54">
        <v>0</v>
      </c>
      <c r="J18" s="54">
        <f t="shared" si="0"/>
        <v>1250</v>
      </c>
      <c r="K18" s="54">
        <f t="shared" si="1"/>
        <v>1250</v>
      </c>
      <c r="L18" s="50"/>
    </row>
    <row r="19" spans="1:12" ht="44.25" customHeight="1" x14ac:dyDescent="0.25">
      <c r="A19" s="50" t="s">
        <v>290</v>
      </c>
      <c r="B19" s="52" t="s">
        <v>291</v>
      </c>
      <c r="C19" s="44" t="s">
        <v>347</v>
      </c>
      <c r="D19" s="38" t="s">
        <v>75</v>
      </c>
      <c r="E19" s="46" t="s">
        <v>345</v>
      </c>
      <c r="F19" s="42" t="s">
        <v>344</v>
      </c>
      <c r="G19" s="44" t="s">
        <v>292</v>
      </c>
      <c r="H19" s="54">
        <v>500</v>
      </c>
      <c r="I19" s="54">
        <v>0</v>
      </c>
      <c r="J19" s="54">
        <f t="shared" si="0"/>
        <v>500</v>
      </c>
      <c r="K19" s="54">
        <f t="shared" si="1"/>
        <v>500</v>
      </c>
      <c r="L19" s="38"/>
    </row>
    <row r="20" spans="1:12" ht="44.25" customHeight="1" x14ac:dyDescent="0.25">
      <c r="A20" s="50" t="s">
        <v>232</v>
      </c>
      <c r="B20" s="50" t="str">
        <f>"02673090987"</f>
        <v>02673090987</v>
      </c>
      <c r="C20" s="44" t="s">
        <v>233</v>
      </c>
      <c r="D20" s="38" t="s">
        <v>75</v>
      </c>
      <c r="E20" s="46" t="s">
        <v>167</v>
      </c>
      <c r="F20" s="46" t="s">
        <v>321</v>
      </c>
      <c r="G20" s="44" t="s">
        <v>318</v>
      </c>
      <c r="H20" s="34">
        <v>2200</v>
      </c>
      <c r="I20" s="34">
        <v>0</v>
      </c>
      <c r="J20" s="34">
        <f t="shared" si="0"/>
        <v>2200</v>
      </c>
      <c r="K20" s="34">
        <f t="shared" si="1"/>
        <v>2200</v>
      </c>
      <c r="L20" s="38" t="s">
        <v>234</v>
      </c>
    </row>
    <row r="21" spans="1:12" ht="44.25" customHeight="1" x14ac:dyDescent="0.25">
      <c r="A21" s="50" t="s">
        <v>293</v>
      </c>
      <c r="B21" s="52" t="s">
        <v>294</v>
      </c>
      <c r="C21" s="44" t="s">
        <v>346</v>
      </c>
      <c r="D21" s="38" t="s">
        <v>75</v>
      </c>
      <c r="E21" s="46" t="s">
        <v>295</v>
      </c>
      <c r="F21" s="42" t="s">
        <v>296</v>
      </c>
      <c r="G21" s="44" t="s">
        <v>297</v>
      </c>
      <c r="H21" s="54">
        <v>350</v>
      </c>
      <c r="I21" s="54">
        <v>0</v>
      </c>
      <c r="J21" s="54">
        <f t="shared" si="0"/>
        <v>350</v>
      </c>
      <c r="K21" s="54">
        <f t="shared" si="1"/>
        <v>350</v>
      </c>
      <c r="L21" s="38"/>
    </row>
    <row r="22" spans="1:12" ht="44.25" customHeight="1" x14ac:dyDescent="0.25">
      <c r="A22" s="38" t="s">
        <v>309</v>
      </c>
      <c r="B22" s="51" t="s">
        <v>14</v>
      </c>
      <c r="C22" s="38" t="s">
        <v>141</v>
      </c>
      <c r="D22" s="40" t="s">
        <v>348</v>
      </c>
      <c r="E22" s="40" t="s">
        <v>142</v>
      </c>
      <c r="F22" s="38" t="s">
        <v>143</v>
      </c>
      <c r="G22" s="38" t="s">
        <v>144</v>
      </c>
      <c r="H22" s="34">
        <v>60000</v>
      </c>
      <c r="I22" s="34">
        <f>H22*4%+48</f>
        <v>2448</v>
      </c>
      <c r="J22" s="34">
        <f t="shared" si="0"/>
        <v>62448</v>
      </c>
      <c r="K22" s="34">
        <v>41632</v>
      </c>
      <c r="L22" s="50" t="s">
        <v>387</v>
      </c>
    </row>
    <row r="23" spans="1:12" ht="44.25" customHeight="1" x14ac:dyDescent="0.25">
      <c r="A23" s="8" t="s">
        <v>13</v>
      </c>
      <c r="B23" s="29" t="s">
        <v>14</v>
      </c>
      <c r="C23" s="8" t="s">
        <v>218</v>
      </c>
      <c r="D23" s="8" t="s">
        <v>316</v>
      </c>
      <c r="E23" s="27" t="s">
        <v>235</v>
      </c>
      <c r="F23" s="27" t="s">
        <v>236</v>
      </c>
      <c r="G23" s="27" t="s">
        <v>209</v>
      </c>
      <c r="H23" s="9">
        <v>3000</v>
      </c>
      <c r="I23" s="9">
        <v>120</v>
      </c>
      <c r="J23" s="9">
        <f t="shared" si="0"/>
        <v>3120</v>
      </c>
      <c r="K23" s="9">
        <f t="shared" ref="K23:K69" si="2">J23</f>
        <v>3120</v>
      </c>
      <c r="L23" s="50" t="s">
        <v>387</v>
      </c>
    </row>
    <row r="24" spans="1:12" ht="44.25" customHeight="1" x14ac:dyDescent="0.25">
      <c r="A24" s="50" t="s">
        <v>205</v>
      </c>
      <c r="B24" s="50" t="str">
        <f>"02021650987"</f>
        <v>02021650987</v>
      </c>
      <c r="C24" s="44" t="s">
        <v>206</v>
      </c>
      <c r="D24" s="38" t="s">
        <v>75</v>
      </c>
      <c r="E24" s="46" t="s">
        <v>190</v>
      </c>
      <c r="F24" s="46" t="str">
        <f>E24</f>
        <v>06/03/2017</v>
      </c>
      <c r="G24" s="44" t="s">
        <v>130</v>
      </c>
      <c r="H24" s="34">
        <f>2131.15-1511.5</f>
        <v>619.65000000000009</v>
      </c>
      <c r="I24" s="34">
        <v>0</v>
      </c>
      <c r="J24" s="34">
        <f t="shared" si="0"/>
        <v>619.65000000000009</v>
      </c>
      <c r="K24" s="34">
        <f t="shared" si="2"/>
        <v>619.65000000000009</v>
      </c>
      <c r="L24" s="38" t="s">
        <v>207</v>
      </c>
    </row>
    <row r="25" spans="1:12" ht="44.25" customHeight="1" x14ac:dyDescent="0.25">
      <c r="A25" s="7" t="s">
        <v>244</v>
      </c>
      <c r="B25" s="36" t="s">
        <v>245</v>
      </c>
      <c r="C25" s="8" t="s">
        <v>246</v>
      </c>
      <c r="D25" s="8" t="s">
        <v>75</v>
      </c>
      <c r="E25" s="27" t="s">
        <v>247</v>
      </c>
      <c r="F25" s="27" t="s">
        <v>247</v>
      </c>
      <c r="G25" s="8" t="s">
        <v>248</v>
      </c>
      <c r="H25" s="9">
        <v>770</v>
      </c>
      <c r="I25" s="9">
        <v>0</v>
      </c>
      <c r="J25" s="9">
        <f t="shared" si="0"/>
        <v>770</v>
      </c>
      <c r="K25" s="9">
        <f t="shared" si="2"/>
        <v>770</v>
      </c>
      <c r="L25" s="13" t="s">
        <v>249</v>
      </c>
    </row>
    <row r="26" spans="1:12" ht="44.25" customHeight="1" x14ac:dyDescent="0.25">
      <c r="A26" s="7" t="s">
        <v>300</v>
      </c>
      <c r="B26" s="36" t="s">
        <v>56</v>
      </c>
      <c r="C26" s="8" t="s">
        <v>58</v>
      </c>
      <c r="D26" s="8" t="s">
        <v>252</v>
      </c>
      <c r="E26" s="27" t="s">
        <v>241</v>
      </c>
      <c r="F26" s="27" t="s">
        <v>253</v>
      </c>
      <c r="G26" s="27" t="s">
        <v>226</v>
      </c>
      <c r="H26" s="9">
        <v>4000</v>
      </c>
      <c r="I26" s="9">
        <v>160</v>
      </c>
      <c r="J26" s="9">
        <f t="shared" si="0"/>
        <v>4160</v>
      </c>
      <c r="K26" s="9">
        <f t="shared" si="2"/>
        <v>4160</v>
      </c>
      <c r="L26" s="13" t="s">
        <v>243</v>
      </c>
    </row>
    <row r="27" spans="1:12" ht="44.25" customHeight="1" x14ac:dyDescent="0.25">
      <c r="A27" s="13" t="s">
        <v>217</v>
      </c>
      <c r="B27" s="13" t="str">
        <f>"02358570204"</f>
        <v>02358570204</v>
      </c>
      <c r="C27" s="8" t="s">
        <v>208</v>
      </c>
      <c r="D27" s="8" t="s">
        <v>75</v>
      </c>
      <c r="E27" s="31">
        <v>42844</v>
      </c>
      <c r="F27" s="31">
        <v>43048</v>
      </c>
      <c r="G27" s="31" t="s">
        <v>209</v>
      </c>
      <c r="H27" s="9">
        <f>27006.69+12551.36</f>
        <v>39558.050000000003</v>
      </c>
      <c r="I27" s="9">
        <v>0</v>
      </c>
      <c r="J27" s="9">
        <f t="shared" si="0"/>
        <v>39558.050000000003</v>
      </c>
      <c r="K27" s="9">
        <f t="shared" si="2"/>
        <v>39558.050000000003</v>
      </c>
      <c r="L27" s="50" t="s">
        <v>387</v>
      </c>
    </row>
    <row r="28" spans="1:12" ht="44.25" customHeight="1" x14ac:dyDescent="0.25">
      <c r="A28" s="7" t="s">
        <v>157</v>
      </c>
      <c r="B28" s="36"/>
      <c r="C28" s="8" t="s">
        <v>158</v>
      </c>
      <c r="D28" s="8" t="s">
        <v>162</v>
      </c>
      <c r="E28" s="12" t="s">
        <v>227</v>
      </c>
      <c r="F28" s="12" t="s">
        <v>99</v>
      </c>
      <c r="G28" s="12" t="s">
        <v>87</v>
      </c>
      <c r="H28" s="9">
        <v>36868.49</v>
      </c>
      <c r="I28" s="9">
        <v>0</v>
      </c>
      <c r="J28" s="9">
        <f t="shared" si="0"/>
        <v>36868.49</v>
      </c>
      <c r="K28" s="9">
        <f t="shared" si="2"/>
        <v>36868.49</v>
      </c>
      <c r="L28" s="13" t="s">
        <v>159</v>
      </c>
    </row>
    <row r="29" spans="1:12" ht="44.25" customHeight="1" x14ac:dyDescent="0.25">
      <c r="A29" s="8" t="s">
        <v>25</v>
      </c>
      <c r="B29" s="15" t="s">
        <v>42</v>
      </c>
      <c r="C29" s="16" t="s">
        <v>59</v>
      </c>
      <c r="D29" s="8" t="s">
        <v>75</v>
      </c>
      <c r="E29" s="33">
        <v>42005</v>
      </c>
      <c r="F29" s="33">
        <v>43100</v>
      </c>
      <c r="G29" s="17" t="s">
        <v>226</v>
      </c>
      <c r="H29" s="18">
        <f>1870+934.09</f>
        <v>2804.09</v>
      </c>
      <c r="I29" s="9">
        <v>0</v>
      </c>
      <c r="J29" s="9">
        <f t="shared" si="0"/>
        <v>2804.09</v>
      </c>
      <c r="K29" s="9">
        <f t="shared" si="2"/>
        <v>2804.09</v>
      </c>
      <c r="L29" s="16" t="s">
        <v>108</v>
      </c>
    </row>
    <row r="30" spans="1:12" ht="44.25" customHeight="1" x14ac:dyDescent="0.25">
      <c r="A30" s="7" t="s">
        <v>298</v>
      </c>
      <c r="B30" s="37">
        <v>3348590989</v>
      </c>
      <c r="C30" s="38" t="s">
        <v>383</v>
      </c>
      <c r="D30" s="38" t="s">
        <v>384</v>
      </c>
      <c r="E30" s="39">
        <v>42990</v>
      </c>
      <c r="F30" s="27" t="s">
        <v>99</v>
      </c>
      <c r="G30" s="40" t="s">
        <v>138</v>
      </c>
      <c r="H30" s="34">
        <v>246</v>
      </c>
      <c r="I30" s="9">
        <v>0</v>
      </c>
      <c r="J30" s="9">
        <f t="shared" si="0"/>
        <v>246</v>
      </c>
      <c r="K30" s="9">
        <f t="shared" si="2"/>
        <v>246</v>
      </c>
      <c r="L30" s="13" t="s">
        <v>101</v>
      </c>
    </row>
    <row r="31" spans="1:12" ht="44.25" customHeight="1" x14ac:dyDescent="0.25">
      <c r="A31" s="7" t="s">
        <v>302</v>
      </c>
      <c r="B31" s="36" t="s">
        <v>40</v>
      </c>
      <c r="C31" s="8" t="s">
        <v>251</v>
      </c>
      <c r="D31" s="8" t="s">
        <v>75</v>
      </c>
      <c r="E31" s="27" t="s">
        <v>241</v>
      </c>
      <c r="F31" s="8" t="s">
        <v>242</v>
      </c>
      <c r="G31" s="27" t="s">
        <v>226</v>
      </c>
      <c r="H31" s="9">
        <v>6000</v>
      </c>
      <c r="I31" s="9">
        <v>240</v>
      </c>
      <c r="J31" s="9">
        <f t="shared" si="0"/>
        <v>6240</v>
      </c>
      <c r="K31" s="9">
        <f t="shared" si="2"/>
        <v>6240</v>
      </c>
      <c r="L31" s="13" t="s">
        <v>243</v>
      </c>
    </row>
    <row r="32" spans="1:12" ht="44.25" customHeight="1" x14ac:dyDescent="0.25">
      <c r="A32" s="50" t="s">
        <v>125</v>
      </c>
      <c r="B32" s="50" t="str">
        <f>"01293610174"</f>
        <v>01293610174</v>
      </c>
      <c r="C32" s="44" t="s">
        <v>139</v>
      </c>
      <c r="D32" s="38" t="s">
        <v>75</v>
      </c>
      <c r="E32" s="46" t="s">
        <v>140</v>
      </c>
      <c r="F32" s="42" t="str">
        <f>E32</f>
        <v>16/06/2017</v>
      </c>
      <c r="G32" s="38" t="s">
        <v>130</v>
      </c>
      <c r="H32" s="34">
        <v>55</v>
      </c>
      <c r="I32" s="34">
        <v>0</v>
      </c>
      <c r="J32" s="34">
        <f t="shared" si="0"/>
        <v>55</v>
      </c>
      <c r="K32" s="34">
        <f t="shared" si="2"/>
        <v>55</v>
      </c>
      <c r="L32" s="34"/>
    </row>
    <row r="33" spans="1:12" ht="44.25" customHeight="1" x14ac:dyDescent="0.25">
      <c r="A33" s="8" t="s">
        <v>26</v>
      </c>
      <c r="B33" s="15" t="s">
        <v>43</v>
      </c>
      <c r="C33" s="14" t="s">
        <v>61</v>
      </c>
      <c r="D33" s="8" t="s">
        <v>75</v>
      </c>
      <c r="E33" s="17" t="s">
        <v>98</v>
      </c>
      <c r="F33" s="17" t="s">
        <v>98</v>
      </c>
      <c r="G33" s="17" t="s">
        <v>114</v>
      </c>
      <c r="H33" s="18">
        <v>8683</v>
      </c>
      <c r="I33" s="9">
        <v>0</v>
      </c>
      <c r="J33" s="9">
        <f t="shared" si="0"/>
        <v>8683</v>
      </c>
      <c r="K33" s="9">
        <f t="shared" si="2"/>
        <v>8683</v>
      </c>
      <c r="L33" s="16" t="s">
        <v>108</v>
      </c>
    </row>
    <row r="34" spans="1:12" ht="44.25" customHeight="1" x14ac:dyDescent="0.25">
      <c r="A34" s="8" t="s">
        <v>88</v>
      </c>
      <c r="B34" s="15" t="s">
        <v>89</v>
      </c>
      <c r="C34" s="8" t="s">
        <v>90</v>
      </c>
      <c r="D34" s="8" t="s">
        <v>75</v>
      </c>
      <c r="E34" s="27" t="s">
        <v>98</v>
      </c>
      <c r="F34" s="27" t="s">
        <v>98</v>
      </c>
      <c r="G34" s="27" t="s">
        <v>91</v>
      </c>
      <c r="H34" s="9">
        <v>128.25</v>
      </c>
      <c r="I34" s="9">
        <v>0</v>
      </c>
      <c r="J34" s="9">
        <f t="shared" si="0"/>
        <v>128.25</v>
      </c>
      <c r="K34" s="9">
        <f t="shared" si="2"/>
        <v>128.25</v>
      </c>
      <c r="L34" s="16" t="s">
        <v>108</v>
      </c>
    </row>
    <row r="35" spans="1:12" ht="44.25" customHeight="1" x14ac:dyDescent="0.25">
      <c r="A35" s="13" t="s">
        <v>82</v>
      </c>
      <c r="B35" s="28" t="s">
        <v>83</v>
      </c>
      <c r="C35" s="16" t="s">
        <v>81</v>
      </c>
      <c r="D35" s="8" t="s">
        <v>75</v>
      </c>
      <c r="E35" s="58">
        <v>42663</v>
      </c>
      <c r="F35" s="58">
        <v>42776</v>
      </c>
      <c r="G35" s="17" t="s">
        <v>98</v>
      </c>
      <c r="H35" s="9">
        <v>14000</v>
      </c>
      <c r="I35" s="13">
        <v>0</v>
      </c>
      <c r="J35" s="30">
        <f>H35</f>
        <v>14000</v>
      </c>
      <c r="K35" s="30">
        <f t="shared" si="2"/>
        <v>14000</v>
      </c>
      <c r="L35" s="13"/>
    </row>
    <row r="36" spans="1:12" ht="44.25" customHeight="1" x14ac:dyDescent="0.25">
      <c r="A36" s="13" t="s">
        <v>82</v>
      </c>
      <c r="B36" s="28" t="s">
        <v>83</v>
      </c>
      <c r="C36" s="16" t="s">
        <v>81</v>
      </c>
      <c r="D36" s="8" t="s">
        <v>75</v>
      </c>
      <c r="E36" s="58">
        <v>42796</v>
      </c>
      <c r="F36" s="58">
        <v>42814</v>
      </c>
      <c r="G36" s="17" t="s">
        <v>98</v>
      </c>
      <c r="H36" s="9">
        <v>1550</v>
      </c>
      <c r="I36" s="13">
        <v>0</v>
      </c>
      <c r="J36" s="30">
        <f>H36</f>
        <v>1550</v>
      </c>
      <c r="K36" s="30">
        <f t="shared" si="2"/>
        <v>1550</v>
      </c>
      <c r="L36" s="13"/>
    </row>
    <row r="37" spans="1:12" ht="44.25" customHeight="1" x14ac:dyDescent="0.25">
      <c r="A37" s="13" t="s">
        <v>180</v>
      </c>
      <c r="B37" s="23" t="str">
        <f>"01910240983"</f>
        <v>01910240983</v>
      </c>
      <c r="C37" s="44" t="s">
        <v>368</v>
      </c>
      <c r="D37" s="38" t="s">
        <v>75</v>
      </c>
      <c r="E37" s="46" t="s">
        <v>181</v>
      </c>
      <c r="F37" s="42" t="s">
        <v>369</v>
      </c>
      <c r="G37" s="40" t="s">
        <v>370</v>
      </c>
      <c r="H37" s="34">
        <v>4700</v>
      </c>
      <c r="I37" s="34">
        <v>0</v>
      </c>
      <c r="J37" s="34">
        <f t="shared" ref="J37:J60" si="3">H37+I37</f>
        <v>4700</v>
      </c>
      <c r="K37" s="34">
        <f t="shared" si="2"/>
        <v>4700</v>
      </c>
      <c r="L37" s="25"/>
    </row>
    <row r="38" spans="1:12" ht="44.25" customHeight="1" x14ac:dyDescent="0.25">
      <c r="A38" s="50" t="s">
        <v>24</v>
      </c>
      <c r="B38" s="51" t="s">
        <v>23</v>
      </c>
      <c r="C38" s="38" t="s">
        <v>151</v>
      </c>
      <c r="D38" s="38" t="s">
        <v>75</v>
      </c>
      <c r="E38" s="40" t="s">
        <v>152</v>
      </c>
      <c r="F38" s="40" t="s">
        <v>152</v>
      </c>
      <c r="G38" s="53" t="s">
        <v>78</v>
      </c>
      <c r="H38" s="48">
        <v>57.7</v>
      </c>
      <c r="I38" s="34">
        <v>0</v>
      </c>
      <c r="J38" s="34">
        <f t="shared" si="3"/>
        <v>57.7</v>
      </c>
      <c r="K38" s="34">
        <f t="shared" si="2"/>
        <v>57.7</v>
      </c>
      <c r="L38" s="50"/>
    </row>
    <row r="39" spans="1:12" ht="44.25" customHeight="1" x14ac:dyDescent="0.25">
      <c r="A39" s="22" t="s">
        <v>123</v>
      </c>
      <c r="B39" s="13" t="str">
        <f>"03166250179"</f>
        <v>03166250179</v>
      </c>
      <c r="C39" s="21" t="s">
        <v>149</v>
      </c>
      <c r="D39" s="8" t="s">
        <v>75</v>
      </c>
      <c r="E39" s="24">
        <v>42690</v>
      </c>
      <c r="F39" s="39">
        <v>42780</v>
      </c>
      <c r="G39" s="40" t="s">
        <v>362</v>
      </c>
      <c r="H39" s="34">
        <f>44000+5376</f>
        <v>49376</v>
      </c>
      <c r="I39" s="34">
        <v>0</v>
      </c>
      <c r="J39" s="56">
        <f t="shared" si="3"/>
        <v>49376</v>
      </c>
      <c r="K39" s="56">
        <f t="shared" si="2"/>
        <v>49376</v>
      </c>
      <c r="L39" s="13"/>
    </row>
    <row r="40" spans="1:12" ht="44.25" customHeight="1" x14ac:dyDescent="0.25">
      <c r="A40" s="13" t="s">
        <v>283</v>
      </c>
      <c r="B40" s="23" t="str">
        <f>"03595010178"</f>
        <v>03595010178</v>
      </c>
      <c r="C40" s="44" t="s">
        <v>364</v>
      </c>
      <c r="D40" s="38" t="s">
        <v>365</v>
      </c>
      <c r="E40" s="46" t="s">
        <v>286</v>
      </c>
      <c r="F40" s="46" t="s">
        <v>363</v>
      </c>
      <c r="G40" s="40" t="s">
        <v>362</v>
      </c>
      <c r="H40" s="34">
        <v>17130</v>
      </c>
      <c r="I40" s="34">
        <v>0</v>
      </c>
      <c r="J40" s="34">
        <f t="shared" si="3"/>
        <v>17130</v>
      </c>
      <c r="K40" s="34">
        <f t="shared" si="2"/>
        <v>17130</v>
      </c>
      <c r="L40" s="8"/>
    </row>
    <row r="41" spans="1:12" ht="44.25" customHeight="1" x14ac:dyDescent="0.25">
      <c r="A41" s="50" t="s">
        <v>283</v>
      </c>
      <c r="B41" s="50" t="str">
        <f>"03595010178"</f>
        <v>03595010178</v>
      </c>
      <c r="C41" s="44" t="s">
        <v>284</v>
      </c>
      <c r="D41" s="38" t="s">
        <v>75</v>
      </c>
      <c r="E41" s="46" t="s">
        <v>190</v>
      </c>
      <c r="F41" s="46" t="s">
        <v>190</v>
      </c>
      <c r="G41" s="44" t="s">
        <v>343</v>
      </c>
      <c r="H41" s="34">
        <v>415</v>
      </c>
      <c r="I41" s="34">
        <v>0</v>
      </c>
      <c r="J41" s="34">
        <f t="shared" si="3"/>
        <v>415</v>
      </c>
      <c r="K41" s="34">
        <f t="shared" si="2"/>
        <v>415</v>
      </c>
      <c r="L41" s="38"/>
    </row>
    <row r="42" spans="1:12" ht="44.25" customHeight="1" x14ac:dyDescent="0.25">
      <c r="A42" s="50" t="s">
        <v>283</v>
      </c>
      <c r="B42" s="50" t="str">
        <f>"03595010178"</f>
        <v>03595010178</v>
      </c>
      <c r="C42" s="44" t="s">
        <v>339</v>
      </c>
      <c r="D42" s="38" t="s">
        <v>75</v>
      </c>
      <c r="E42" s="46" t="s">
        <v>285</v>
      </c>
      <c r="F42" s="46" t="s">
        <v>340</v>
      </c>
      <c r="G42" s="44" t="s">
        <v>318</v>
      </c>
      <c r="H42" s="34">
        <v>2975</v>
      </c>
      <c r="I42" s="34">
        <v>0</v>
      </c>
      <c r="J42" s="34">
        <f t="shared" si="3"/>
        <v>2975</v>
      </c>
      <c r="K42" s="34">
        <f t="shared" si="2"/>
        <v>2975</v>
      </c>
      <c r="L42" s="50"/>
    </row>
    <row r="43" spans="1:12" ht="44.25" customHeight="1" x14ac:dyDescent="0.25">
      <c r="A43" s="50" t="s">
        <v>283</v>
      </c>
      <c r="B43" s="50" t="str">
        <f>"03595010178"</f>
        <v>03595010178</v>
      </c>
      <c r="C43" s="44" t="s">
        <v>341</v>
      </c>
      <c r="D43" s="38" t="s">
        <v>75</v>
      </c>
      <c r="E43" s="46" t="s">
        <v>342</v>
      </c>
      <c r="F43" s="46" t="str">
        <f>E43</f>
        <v>30/05/2017</v>
      </c>
      <c r="G43" s="44" t="s">
        <v>343</v>
      </c>
      <c r="H43" s="34">
        <v>520</v>
      </c>
      <c r="I43" s="34">
        <v>0</v>
      </c>
      <c r="J43" s="34">
        <f t="shared" si="3"/>
        <v>520</v>
      </c>
      <c r="K43" s="34">
        <f t="shared" si="2"/>
        <v>520</v>
      </c>
      <c r="L43" s="50"/>
    </row>
    <row r="44" spans="1:12" ht="44.25" customHeight="1" x14ac:dyDescent="0.25">
      <c r="A44" s="26" t="s">
        <v>31</v>
      </c>
      <c r="B44" s="23" t="str">
        <f>"03346010170"</f>
        <v>03346010170</v>
      </c>
      <c r="C44" s="47" t="s">
        <v>366</v>
      </c>
      <c r="D44" s="40" t="s">
        <v>75</v>
      </c>
      <c r="E44" s="45">
        <v>42815</v>
      </c>
      <c r="F44" s="45">
        <v>42830</v>
      </c>
      <c r="G44" s="40" t="s">
        <v>367</v>
      </c>
      <c r="H44" s="48">
        <v>300</v>
      </c>
      <c r="I44" s="48">
        <v>12</v>
      </c>
      <c r="J44" s="49">
        <f t="shared" si="3"/>
        <v>312</v>
      </c>
      <c r="K44" s="49">
        <f t="shared" si="2"/>
        <v>312</v>
      </c>
      <c r="L44" s="25"/>
    </row>
    <row r="45" spans="1:12" ht="44.25" customHeight="1" x14ac:dyDescent="0.25">
      <c r="A45" s="22" t="s">
        <v>31</v>
      </c>
      <c r="B45" s="13" t="str">
        <f>"03346010170"</f>
        <v>03346010170</v>
      </c>
      <c r="C45" s="16" t="s">
        <v>150</v>
      </c>
      <c r="D45" s="8" t="s">
        <v>75</v>
      </c>
      <c r="E45" s="24">
        <v>42689</v>
      </c>
      <c r="F45" s="39">
        <v>42731</v>
      </c>
      <c r="G45" s="40" t="s">
        <v>377</v>
      </c>
      <c r="H45" s="34">
        <v>3500</v>
      </c>
      <c r="I45" s="34">
        <v>140</v>
      </c>
      <c r="J45" s="56">
        <f t="shared" si="3"/>
        <v>3640</v>
      </c>
      <c r="K45" s="56">
        <f t="shared" si="2"/>
        <v>3640</v>
      </c>
      <c r="L45" s="13"/>
    </row>
    <row r="46" spans="1:12" ht="44.25" customHeight="1" x14ac:dyDescent="0.25">
      <c r="A46" s="22" t="s">
        <v>31</v>
      </c>
      <c r="B46" s="13" t="str">
        <f>"03346010170"</f>
        <v>03346010170</v>
      </c>
      <c r="C46" s="16" t="s">
        <v>399</v>
      </c>
      <c r="D46" s="8" t="s">
        <v>75</v>
      </c>
      <c r="E46" s="31">
        <v>42667</v>
      </c>
      <c r="F46" s="39">
        <v>42780</v>
      </c>
      <c r="G46" s="23" t="s">
        <v>400</v>
      </c>
      <c r="H46" s="9">
        <v>500</v>
      </c>
      <c r="I46" s="9">
        <v>20</v>
      </c>
      <c r="J46" s="30">
        <f>H46+I46</f>
        <v>520</v>
      </c>
      <c r="K46" s="30">
        <f>J46</f>
        <v>520</v>
      </c>
      <c r="L46" s="13"/>
    </row>
    <row r="47" spans="1:12" ht="44.25" customHeight="1" x14ac:dyDescent="0.25">
      <c r="A47" s="8" t="s">
        <v>30</v>
      </c>
      <c r="B47" s="15" t="s">
        <v>47</v>
      </c>
      <c r="C47" s="16" t="s">
        <v>65</v>
      </c>
      <c r="D47" s="8" t="s">
        <v>75</v>
      </c>
      <c r="E47" s="17" t="s">
        <v>98</v>
      </c>
      <c r="F47" s="17" t="s">
        <v>98</v>
      </c>
      <c r="G47" s="17" t="s">
        <v>114</v>
      </c>
      <c r="H47" s="18">
        <v>137</v>
      </c>
      <c r="I47" s="9">
        <v>0</v>
      </c>
      <c r="J47" s="9">
        <f t="shared" si="3"/>
        <v>137</v>
      </c>
      <c r="K47" s="9">
        <f t="shared" si="2"/>
        <v>137</v>
      </c>
      <c r="L47" s="16" t="s">
        <v>108</v>
      </c>
    </row>
    <row r="48" spans="1:12" ht="44.25" customHeight="1" x14ac:dyDescent="0.25">
      <c r="A48" s="19" t="s">
        <v>124</v>
      </c>
      <c r="B48" s="23" t="str">
        <f>"01898570989"</f>
        <v>01898570989</v>
      </c>
      <c r="C48" s="44" t="s">
        <v>373</v>
      </c>
      <c r="D48" s="38" t="s">
        <v>75</v>
      </c>
      <c r="E48" s="46" t="s">
        <v>372</v>
      </c>
      <c r="F48" s="42" t="s">
        <v>128</v>
      </c>
      <c r="G48" s="40" t="s">
        <v>374</v>
      </c>
      <c r="H48" s="34">
        <v>880</v>
      </c>
      <c r="I48" s="34">
        <v>0</v>
      </c>
      <c r="J48" s="34">
        <f t="shared" si="3"/>
        <v>880</v>
      </c>
      <c r="K48" s="34">
        <f t="shared" si="2"/>
        <v>880</v>
      </c>
      <c r="L48" s="8"/>
    </row>
    <row r="49" spans="1:12" ht="44.25" customHeight="1" x14ac:dyDescent="0.25">
      <c r="A49" s="19" t="s">
        <v>124</v>
      </c>
      <c r="B49" s="13" t="str">
        <f>"01898570989"</f>
        <v>01898570989</v>
      </c>
      <c r="C49" s="14" t="s">
        <v>134</v>
      </c>
      <c r="D49" s="8" t="s">
        <v>75</v>
      </c>
      <c r="E49" s="12" t="s">
        <v>135</v>
      </c>
      <c r="F49" s="42" t="s">
        <v>380</v>
      </c>
      <c r="G49" s="40" t="s">
        <v>381</v>
      </c>
      <c r="H49" s="9">
        <v>21000</v>
      </c>
      <c r="I49" s="9">
        <v>0</v>
      </c>
      <c r="J49" s="9">
        <f t="shared" si="3"/>
        <v>21000</v>
      </c>
      <c r="K49" s="9">
        <f t="shared" si="2"/>
        <v>21000</v>
      </c>
      <c r="L49" s="13"/>
    </row>
    <row r="50" spans="1:12" ht="44.25" customHeight="1" x14ac:dyDescent="0.25">
      <c r="A50" s="53" t="s">
        <v>124</v>
      </c>
      <c r="B50" s="50" t="str">
        <f>"01898570989"</f>
        <v>01898570989</v>
      </c>
      <c r="C50" s="44" t="s">
        <v>131</v>
      </c>
      <c r="D50" s="38" t="s">
        <v>75</v>
      </c>
      <c r="E50" s="46" t="s">
        <v>132</v>
      </c>
      <c r="F50" s="42" t="str">
        <f>E50</f>
        <v>28/06/2017</v>
      </c>
      <c r="G50" s="38" t="s">
        <v>130</v>
      </c>
      <c r="H50" s="34">
        <v>580</v>
      </c>
      <c r="I50" s="34">
        <v>0</v>
      </c>
      <c r="J50" s="34">
        <f t="shared" si="3"/>
        <v>580</v>
      </c>
      <c r="K50" s="34">
        <f t="shared" si="2"/>
        <v>580</v>
      </c>
      <c r="L50" s="38"/>
    </row>
    <row r="51" spans="1:12" ht="44.25" customHeight="1" x14ac:dyDescent="0.25">
      <c r="A51" s="53" t="s">
        <v>124</v>
      </c>
      <c r="B51" s="50" t="str">
        <f>"01898570989"</f>
        <v>01898570989</v>
      </c>
      <c r="C51" s="44" t="s">
        <v>336</v>
      </c>
      <c r="D51" s="38" t="s">
        <v>75</v>
      </c>
      <c r="E51" s="46" t="s">
        <v>133</v>
      </c>
      <c r="F51" s="42" t="str">
        <f>E51</f>
        <v>26/06/2017</v>
      </c>
      <c r="G51" s="38" t="s">
        <v>323</v>
      </c>
      <c r="H51" s="34">
        <v>5500</v>
      </c>
      <c r="I51" s="34">
        <v>0</v>
      </c>
      <c r="J51" s="34">
        <f t="shared" si="3"/>
        <v>5500</v>
      </c>
      <c r="K51" s="34">
        <f t="shared" si="2"/>
        <v>5500</v>
      </c>
      <c r="L51" s="38"/>
    </row>
    <row r="52" spans="1:12" ht="44.25" customHeight="1" x14ac:dyDescent="0.25">
      <c r="A52" s="22" t="s">
        <v>184</v>
      </c>
      <c r="B52" s="13" t="str">
        <f>"07945211006"</f>
        <v>07945211006</v>
      </c>
      <c r="C52" s="14" t="s">
        <v>71</v>
      </c>
      <c r="D52" s="8" t="s">
        <v>75</v>
      </c>
      <c r="E52" s="12" t="s">
        <v>185</v>
      </c>
      <c r="F52" s="12" t="s">
        <v>287</v>
      </c>
      <c r="G52" s="12" t="s">
        <v>87</v>
      </c>
      <c r="H52" s="18">
        <v>39</v>
      </c>
      <c r="I52" s="9">
        <v>0</v>
      </c>
      <c r="J52" s="9">
        <f t="shared" si="3"/>
        <v>39</v>
      </c>
      <c r="K52" s="9">
        <f t="shared" si="2"/>
        <v>39</v>
      </c>
      <c r="L52" s="13"/>
    </row>
    <row r="53" spans="1:12" ht="44.25" customHeight="1" x14ac:dyDescent="0.25">
      <c r="A53" s="8" t="s">
        <v>34</v>
      </c>
      <c r="B53" s="15" t="s">
        <v>50</v>
      </c>
      <c r="C53" s="16" t="s">
        <v>68</v>
      </c>
      <c r="D53" s="8" t="s">
        <v>75</v>
      </c>
      <c r="E53" s="33">
        <v>42033</v>
      </c>
      <c r="F53" s="33">
        <v>43100</v>
      </c>
      <c r="G53" s="17" t="s">
        <v>105</v>
      </c>
      <c r="H53" s="18">
        <f>7807.52+812.97</f>
        <v>8620.49</v>
      </c>
      <c r="I53" s="9">
        <v>0</v>
      </c>
      <c r="J53" s="9">
        <f t="shared" si="3"/>
        <v>8620.49</v>
      </c>
      <c r="K53" s="9">
        <f t="shared" si="2"/>
        <v>8620.49</v>
      </c>
      <c r="L53" s="16" t="s">
        <v>265</v>
      </c>
    </row>
    <row r="54" spans="1:12" ht="44.25" customHeight="1" x14ac:dyDescent="0.25">
      <c r="A54" s="38" t="s">
        <v>311</v>
      </c>
      <c r="B54" s="52" t="s">
        <v>51</v>
      </c>
      <c r="C54" s="38" t="s">
        <v>349</v>
      </c>
      <c r="D54" s="40" t="s">
        <v>348</v>
      </c>
      <c r="E54" s="40" t="s">
        <v>289</v>
      </c>
      <c r="F54" s="40" t="s">
        <v>350</v>
      </c>
      <c r="G54" s="40" t="s">
        <v>351</v>
      </c>
      <c r="H54" s="34">
        <v>20500</v>
      </c>
      <c r="I54" s="34">
        <f>H54*0.04</f>
        <v>820</v>
      </c>
      <c r="J54" s="34">
        <f t="shared" si="3"/>
        <v>21320</v>
      </c>
      <c r="K54" s="34">
        <f t="shared" si="2"/>
        <v>21320</v>
      </c>
      <c r="L54" s="50"/>
    </row>
    <row r="55" spans="1:12" ht="44.25" customHeight="1" x14ac:dyDescent="0.25">
      <c r="A55" s="50" t="s">
        <v>153</v>
      </c>
      <c r="B55" s="50" t="str">
        <f>"02546670353"</f>
        <v>02546670353</v>
      </c>
      <c r="C55" s="44" t="s">
        <v>154</v>
      </c>
      <c r="D55" s="38" t="s">
        <v>75</v>
      </c>
      <c r="E55" s="46" t="s">
        <v>155</v>
      </c>
      <c r="F55" s="46" t="str">
        <f>E55</f>
        <v>21/02/2017</v>
      </c>
      <c r="G55" s="44" t="s">
        <v>130</v>
      </c>
      <c r="H55" s="34">
        <v>264</v>
      </c>
      <c r="I55" s="34">
        <v>0</v>
      </c>
      <c r="J55" s="34">
        <f t="shared" si="3"/>
        <v>264</v>
      </c>
      <c r="K55" s="34">
        <f t="shared" si="2"/>
        <v>264</v>
      </c>
      <c r="L55" s="38"/>
    </row>
    <row r="56" spans="1:12" ht="44.25" customHeight="1" x14ac:dyDescent="0.25">
      <c r="A56" s="38" t="s">
        <v>77</v>
      </c>
      <c r="B56" s="52"/>
      <c r="C56" s="44" t="s">
        <v>76</v>
      </c>
      <c r="D56" s="38" t="s">
        <v>75</v>
      </c>
      <c r="E56" s="58">
        <v>42830</v>
      </c>
      <c r="F56" s="58">
        <v>42833</v>
      </c>
      <c r="G56" s="53" t="s">
        <v>324</v>
      </c>
      <c r="H56" s="34">
        <v>7250</v>
      </c>
      <c r="I56" s="34">
        <v>0</v>
      </c>
      <c r="J56" s="34">
        <f t="shared" si="3"/>
        <v>7250</v>
      </c>
      <c r="K56" s="34">
        <f t="shared" si="2"/>
        <v>7250</v>
      </c>
      <c r="L56" s="38"/>
    </row>
    <row r="57" spans="1:12" ht="44.25" customHeight="1" x14ac:dyDescent="0.25">
      <c r="A57" s="53" t="s">
        <v>182</v>
      </c>
      <c r="B57" s="50" t="str">
        <f>"03582870980"</f>
        <v>03582870980</v>
      </c>
      <c r="C57" s="44" t="s">
        <v>183</v>
      </c>
      <c r="D57" s="38" t="s">
        <v>75</v>
      </c>
      <c r="E57" s="46" t="s">
        <v>326</v>
      </c>
      <c r="F57" s="46" t="str">
        <f>E57</f>
        <v>05/05/2017</v>
      </c>
      <c r="G57" s="44" t="s">
        <v>327</v>
      </c>
      <c r="H57" s="34">
        <v>1000</v>
      </c>
      <c r="I57" s="34">
        <v>0</v>
      </c>
      <c r="J57" s="34">
        <f t="shared" si="3"/>
        <v>1000</v>
      </c>
      <c r="K57" s="34">
        <f t="shared" si="2"/>
        <v>1000</v>
      </c>
      <c r="L57" s="38"/>
    </row>
    <row r="58" spans="1:12" ht="44.25" customHeight="1" x14ac:dyDescent="0.25">
      <c r="A58" s="53" t="s">
        <v>182</v>
      </c>
      <c r="B58" s="50" t="str">
        <f>"03582870980"</f>
        <v>03582870980</v>
      </c>
      <c r="C58" s="44" t="s">
        <v>183</v>
      </c>
      <c r="D58" s="38" t="s">
        <v>75</v>
      </c>
      <c r="E58" s="46" t="s">
        <v>282</v>
      </c>
      <c r="F58" s="46" t="str">
        <f>E58</f>
        <v>04/01/2017</v>
      </c>
      <c r="G58" s="44" t="s">
        <v>130</v>
      </c>
      <c r="H58" s="34">
        <v>3000</v>
      </c>
      <c r="I58" s="34">
        <v>0</v>
      </c>
      <c r="J58" s="34">
        <f t="shared" si="3"/>
        <v>3000</v>
      </c>
      <c r="K58" s="34">
        <f t="shared" si="2"/>
        <v>3000</v>
      </c>
      <c r="L58" s="38"/>
    </row>
    <row r="59" spans="1:12" ht="44.25" customHeight="1" x14ac:dyDescent="0.25">
      <c r="A59" s="50" t="s">
        <v>111</v>
      </c>
      <c r="B59" s="50" t="str">
        <f>"02066400405"</f>
        <v>02066400405</v>
      </c>
      <c r="C59" s="44" t="s">
        <v>113</v>
      </c>
      <c r="D59" s="38" t="s">
        <v>75</v>
      </c>
      <c r="E59" s="46" t="s">
        <v>112</v>
      </c>
      <c r="F59" s="46" t="s">
        <v>112</v>
      </c>
      <c r="G59" s="38" t="s">
        <v>95</v>
      </c>
      <c r="H59" s="34">
        <v>64.900000000000006</v>
      </c>
      <c r="I59" s="34">
        <v>0</v>
      </c>
      <c r="J59" s="34">
        <f t="shared" si="3"/>
        <v>64.900000000000006</v>
      </c>
      <c r="K59" s="34">
        <f t="shared" si="2"/>
        <v>64.900000000000006</v>
      </c>
      <c r="L59" s="38"/>
    </row>
    <row r="60" spans="1:12" ht="44.25" customHeight="1" x14ac:dyDescent="0.25">
      <c r="A60" s="22" t="s">
        <v>84</v>
      </c>
      <c r="B60" s="13" t="s">
        <v>85</v>
      </c>
      <c r="C60" s="16" t="s">
        <v>288</v>
      </c>
      <c r="D60" s="8" t="s">
        <v>316</v>
      </c>
      <c r="E60" s="57">
        <v>42835</v>
      </c>
      <c r="F60" s="31">
        <v>42825</v>
      </c>
      <c r="G60" s="27" t="s">
        <v>388</v>
      </c>
      <c r="H60" s="9">
        <v>4500</v>
      </c>
      <c r="I60" s="9">
        <f>H60*0.04</f>
        <v>180</v>
      </c>
      <c r="J60" s="30">
        <f t="shared" si="3"/>
        <v>4680</v>
      </c>
      <c r="K60" s="30">
        <f t="shared" si="2"/>
        <v>4680</v>
      </c>
      <c r="L60" s="13"/>
    </row>
    <row r="61" spans="1:12" ht="44.25" customHeight="1" x14ac:dyDescent="0.25">
      <c r="A61" s="22" t="s">
        <v>84</v>
      </c>
      <c r="B61" s="28" t="s">
        <v>85</v>
      </c>
      <c r="C61" s="16" t="s">
        <v>216</v>
      </c>
      <c r="D61" s="8" t="s">
        <v>75</v>
      </c>
      <c r="E61" s="33">
        <v>42684</v>
      </c>
      <c r="F61" s="58">
        <v>42892</v>
      </c>
      <c r="G61" s="47" t="s">
        <v>359</v>
      </c>
      <c r="H61" s="9">
        <v>3120</v>
      </c>
      <c r="I61" s="13">
        <v>0</v>
      </c>
      <c r="J61" s="30">
        <f>H61</f>
        <v>3120</v>
      </c>
      <c r="K61" s="30">
        <f t="shared" si="2"/>
        <v>3120</v>
      </c>
      <c r="L61" s="13"/>
    </row>
    <row r="62" spans="1:12" ht="44.25" customHeight="1" x14ac:dyDescent="0.25">
      <c r="A62" s="50" t="s">
        <v>192</v>
      </c>
      <c r="B62" s="50" t="str">
        <f>"02520240983"</f>
        <v>02520240983</v>
      </c>
      <c r="C62" s="44" t="s">
        <v>193</v>
      </c>
      <c r="D62" s="38" t="s">
        <v>75</v>
      </c>
      <c r="E62" s="46" t="s">
        <v>194</v>
      </c>
      <c r="F62" s="46" t="s">
        <v>328</v>
      </c>
      <c r="G62" s="44" t="s">
        <v>195</v>
      </c>
      <c r="H62" s="34">
        <v>874.5</v>
      </c>
      <c r="I62" s="34">
        <v>0</v>
      </c>
      <c r="J62" s="34">
        <f t="shared" ref="J62:J70" si="4">H62+I62</f>
        <v>874.5</v>
      </c>
      <c r="K62" s="34">
        <f t="shared" si="2"/>
        <v>874.5</v>
      </c>
      <c r="L62" s="38" t="s">
        <v>196</v>
      </c>
    </row>
    <row r="63" spans="1:12" ht="44.25" customHeight="1" x14ac:dyDescent="0.25">
      <c r="A63" s="50" t="s">
        <v>192</v>
      </c>
      <c r="B63" s="50" t="str">
        <f>"02520240983"</f>
        <v>02520240983</v>
      </c>
      <c r="C63" s="44" t="s">
        <v>193</v>
      </c>
      <c r="D63" s="38" t="s">
        <v>75</v>
      </c>
      <c r="E63" s="46" t="s">
        <v>128</v>
      </c>
      <c r="F63" s="46" t="s">
        <v>128</v>
      </c>
      <c r="G63" s="44" t="s">
        <v>329</v>
      </c>
      <c r="H63" s="34">
        <v>210</v>
      </c>
      <c r="I63" s="34">
        <v>0</v>
      </c>
      <c r="J63" s="34">
        <f t="shared" si="4"/>
        <v>210</v>
      </c>
      <c r="K63" s="34">
        <f t="shared" si="2"/>
        <v>210</v>
      </c>
      <c r="L63" s="38" t="s">
        <v>197</v>
      </c>
    </row>
    <row r="64" spans="1:12" ht="44.25" customHeight="1" x14ac:dyDescent="0.25">
      <c r="A64" s="50" t="s">
        <v>237</v>
      </c>
      <c r="B64" s="50" t="str">
        <f>"02630120166"</f>
        <v>02630120166</v>
      </c>
      <c r="C64" s="44" t="s">
        <v>238</v>
      </c>
      <c r="D64" s="38" t="s">
        <v>75</v>
      </c>
      <c r="E64" s="46" t="s">
        <v>239</v>
      </c>
      <c r="F64" s="46" t="s">
        <v>239</v>
      </c>
      <c r="G64" s="44" t="s">
        <v>95</v>
      </c>
      <c r="H64" s="34">
        <v>327.05</v>
      </c>
      <c r="I64" s="34">
        <v>0</v>
      </c>
      <c r="J64" s="34">
        <f t="shared" si="4"/>
        <v>327.05</v>
      </c>
      <c r="K64" s="34">
        <f t="shared" si="2"/>
        <v>327.05</v>
      </c>
      <c r="L64" s="38" t="s">
        <v>240</v>
      </c>
    </row>
    <row r="65" spans="1:12" ht="44.25" customHeight="1" x14ac:dyDescent="0.25">
      <c r="A65" s="8" t="s">
        <v>37</v>
      </c>
      <c r="B65" s="15" t="s">
        <v>54</v>
      </c>
      <c r="C65" s="14" t="s">
        <v>69</v>
      </c>
      <c r="D65" s="8" t="s">
        <v>75</v>
      </c>
      <c r="E65" s="12" t="s">
        <v>98</v>
      </c>
      <c r="F65" s="12" t="s">
        <v>177</v>
      </c>
      <c r="G65" s="12" t="s">
        <v>105</v>
      </c>
      <c r="H65" s="18">
        <v>244.8</v>
      </c>
      <c r="I65" s="9">
        <v>0</v>
      </c>
      <c r="J65" s="9">
        <f t="shared" si="4"/>
        <v>244.8</v>
      </c>
      <c r="K65" s="9">
        <f t="shared" si="2"/>
        <v>244.8</v>
      </c>
      <c r="L65" s="16" t="s">
        <v>173</v>
      </c>
    </row>
    <row r="66" spans="1:12" ht="44.25" customHeight="1" x14ac:dyDescent="0.25">
      <c r="A66" s="8" t="s">
        <v>39</v>
      </c>
      <c r="B66" s="15" t="s">
        <v>57</v>
      </c>
      <c r="C66" s="14" t="s">
        <v>271</v>
      </c>
      <c r="D66" s="8" t="s">
        <v>75</v>
      </c>
      <c r="E66" s="12" t="s">
        <v>129</v>
      </c>
      <c r="F66" s="12" t="s">
        <v>272</v>
      </c>
      <c r="G66" s="12" t="s">
        <v>106</v>
      </c>
      <c r="H66" s="9">
        <v>2759</v>
      </c>
      <c r="I66" s="9">
        <v>0</v>
      </c>
      <c r="J66" s="9">
        <f t="shared" si="4"/>
        <v>2759</v>
      </c>
      <c r="K66" s="9">
        <f t="shared" si="2"/>
        <v>2759</v>
      </c>
      <c r="L66" s="16" t="s">
        <v>173</v>
      </c>
    </row>
    <row r="67" spans="1:12" ht="44.25" customHeight="1" x14ac:dyDescent="0.25">
      <c r="A67" s="7" t="s">
        <v>301</v>
      </c>
      <c r="B67" s="36" t="s">
        <v>41</v>
      </c>
      <c r="C67" s="8" t="s">
        <v>251</v>
      </c>
      <c r="D67" s="8" t="s">
        <v>252</v>
      </c>
      <c r="E67" s="27" t="s">
        <v>241</v>
      </c>
      <c r="F67" s="27" t="s">
        <v>253</v>
      </c>
      <c r="G67" s="27" t="s">
        <v>226</v>
      </c>
      <c r="H67" s="9">
        <v>4000</v>
      </c>
      <c r="I67" s="9">
        <v>160</v>
      </c>
      <c r="J67" s="9">
        <f t="shared" si="4"/>
        <v>4160</v>
      </c>
      <c r="K67" s="9">
        <f t="shared" si="2"/>
        <v>4160</v>
      </c>
      <c r="L67" s="13" t="s">
        <v>243</v>
      </c>
    </row>
    <row r="68" spans="1:12" ht="44.25" customHeight="1" x14ac:dyDescent="0.25">
      <c r="A68" s="8" t="s">
        <v>33</v>
      </c>
      <c r="B68" s="15" t="s">
        <v>49</v>
      </c>
      <c r="C68" s="16" t="s">
        <v>67</v>
      </c>
      <c r="D68" s="8" t="s">
        <v>75</v>
      </c>
      <c r="E68" s="17"/>
      <c r="F68" s="17"/>
      <c r="G68" s="17"/>
      <c r="H68" s="18">
        <v>83.9</v>
      </c>
      <c r="I68" s="9">
        <v>0</v>
      </c>
      <c r="J68" s="9">
        <f t="shared" si="4"/>
        <v>83.9</v>
      </c>
      <c r="K68" s="9">
        <f t="shared" si="2"/>
        <v>83.9</v>
      </c>
      <c r="L68" s="13"/>
    </row>
    <row r="69" spans="1:12" ht="44.25" customHeight="1" x14ac:dyDescent="0.25">
      <c r="A69" s="7" t="s">
        <v>299</v>
      </c>
      <c r="B69" s="36" t="s">
        <v>21</v>
      </c>
      <c r="C69" s="8" t="s">
        <v>22</v>
      </c>
      <c r="D69" s="8" t="s">
        <v>75</v>
      </c>
      <c r="E69" s="12" t="s">
        <v>98</v>
      </c>
      <c r="F69" s="12" t="s">
        <v>98</v>
      </c>
      <c r="G69" s="27" t="s">
        <v>87</v>
      </c>
      <c r="H69" s="18">
        <v>2371.69</v>
      </c>
      <c r="I69" s="9">
        <v>0</v>
      </c>
      <c r="J69" s="9">
        <f t="shared" si="4"/>
        <v>2371.69</v>
      </c>
      <c r="K69" s="9">
        <f t="shared" si="2"/>
        <v>2371.69</v>
      </c>
      <c r="L69" s="13" t="s">
        <v>259</v>
      </c>
    </row>
    <row r="70" spans="1:12" ht="44.25" customHeight="1" x14ac:dyDescent="0.25">
      <c r="A70" s="53" t="s">
        <v>213</v>
      </c>
      <c r="B70" s="50" t="s">
        <v>314</v>
      </c>
      <c r="C70" s="38" t="s">
        <v>214</v>
      </c>
      <c r="D70" s="38" t="s">
        <v>75</v>
      </c>
      <c r="E70" s="40" t="s">
        <v>215</v>
      </c>
      <c r="F70" s="38" t="s">
        <v>143</v>
      </c>
      <c r="G70" s="38" t="s">
        <v>143</v>
      </c>
      <c r="H70" s="34">
        <v>36000</v>
      </c>
      <c r="I70" s="34"/>
      <c r="J70" s="34">
        <f t="shared" si="4"/>
        <v>36000</v>
      </c>
      <c r="K70" s="34">
        <v>12000</v>
      </c>
      <c r="L70" s="50"/>
    </row>
    <row r="71" spans="1:12" ht="44.25" customHeight="1" x14ac:dyDescent="0.25">
      <c r="A71" s="13" t="s">
        <v>79</v>
      </c>
      <c r="B71" s="28" t="s">
        <v>80</v>
      </c>
      <c r="C71" s="16" t="s">
        <v>81</v>
      </c>
      <c r="D71" s="8" t="s">
        <v>75</v>
      </c>
      <c r="E71" s="58">
        <v>42489</v>
      </c>
      <c r="F71" s="58">
        <v>42511</v>
      </c>
      <c r="G71" s="17" t="s">
        <v>98</v>
      </c>
      <c r="H71" s="9">
        <v>15670</v>
      </c>
      <c r="I71" s="13">
        <v>0</v>
      </c>
      <c r="J71" s="30">
        <f>H71</f>
        <v>15670</v>
      </c>
      <c r="K71" s="30">
        <f t="shared" ref="K71:K80" si="5">J71</f>
        <v>15670</v>
      </c>
      <c r="L71" s="13"/>
    </row>
    <row r="72" spans="1:12" ht="44.25" customHeight="1" x14ac:dyDescent="0.25">
      <c r="A72" s="8" t="s">
        <v>36</v>
      </c>
      <c r="B72" s="15" t="s">
        <v>53</v>
      </c>
      <c r="C72" s="14" t="s">
        <v>171</v>
      </c>
      <c r="D72" s="8" t="s">
        <v>75</v>
      </c>
      <c r="E72" s="12" t="s">
        <v>172</v>
      </c>
      <c r="F72" s="55" t="s">
        <v>177</v>
      </c>
      <c r="G72" s="12" t="s">
        <v>87</v>
      </c>
      <c r="H72" s="18">
        <v>30</v>
      </c>
      <c r="I72" s="9">
        <v>0</v>
      </c>
      <c r="J72" s="9">
        <f>H72+I72</f>
        <v>30</v>
      </c>
      <c r="K72" s="9">
        <f t="shared" si="5"/>
        <v>30</v>
      </c>
      <c r="L72" s="16" t="s">
        <v>173</v>
      </c>
    </row>
    <row r="73" spans="1:12" ht="44.25" customHeight="1" x14ac:dyDescent="0.25">
      <c r="A73" s="8" t="s">
        <v>36</v>
      </c>
      <c r="B73" s="15" t="s">
        <v>53</v>
      </c>
      <c r="C73" s="14" t="s">
        <v>174</v>
      </c>
      <c r="D73" s="8" t="s">
        <v>75</v>
      </c>
      <c r="E73" s="12" t="s">
        <v>175</v>
      </c>
      <c r="F73" s="12" t="s">
        <v>176</v>
      </c>
      <c r="G73" s="12" t="s">
        <v>178</v>
      </c>
      <c r="H73" s="18">
        <v>250</v>
      </c>
      <c r="I73" s="9">
        <v>0</v>
      </c>
      <c r="J73" s="9">
        <f>H73+I73</f>
        <v>250</v>
      </c>
      <c r="K73" s="9">
        <f t="shared" si="5"/>
        <v>250</v>
      </c>
      <c r="L73" s="16" t="s">
        <v>173</v>
      </c>
    </row>
    <row r="74" spans="1:12" ht="44.25" customHeight="1" x14ac:dyDescent="0.25">
      <c r="A74" s="38" t="s">
        <v>36</v>
      </c>
      <c r="B74" s="52" t="s">
        <v>53</v>
      </c>
      <c r="C74" s="44" t="s">
        <v>266</v>
      </c>
      <c r="D74" s="38" t="s">
        <v>267</v>
      </c>
      <c r="E74" s="46" t="s">
        <v>268</v>
      </c>
      <c r="F74" s="46" t="s">
        <v>269</v>
      </c>
      <c r="G74" s="46" t="s">
        <v>269</v>
      </c>
      <c r="H74" s="48">
        <v>4300</v>
      </c>
      <c r="I74" s="34">
        <v>0</v>
      </c>
      <c r="J74" s="34">
        <f>H74+I74</f>
        <v>4300</v>
      </c>
      <c r="K74" s="34">
        <f t="shared" si="5"/>
        <v>4300</v>
      </c>
      <c r="L74" s="53" t="s">
        <v>270</v>
      </c>
    </row>
    <row r="75" spans="1:12" ht="44.25" customHeight="1" x14ac:dyDescent="0.25">
      <c r="A75" s="50" t="s">
        <v>121</v>
      </c>
      <c r="B75" s="50" t="str">
        <f>"03511170981"</f>
        <v>03511170981</v>
      </c>
      <c r="C75" s="44" t="s">
        <v>122</v>
      </c>
      <c r="D75" s="38" t="s">
        <v>75</v>
      </c>
      <c r="E75" s="46" t="s">
        <v>128</v>
      </c>
      <c r="F75" s="46" t="s">
        <v>128</v>
      </c>
      <c r="G75" s="38" t="s">
        <v>95</v>
      </c>
      <c r="H75" s="34">
        <v>84.46</v>
      </c>
      <c r="I75" s="34">
        <v>0</v>
      </c>
      <c r="J75" s="34">
        <f>H75+I75</f>
        <v>84.46</v>
      </c>
      <c r="K75" s="34">
        <f t="shared" si="5"/>
        <v>84.46</v>
      </c>
      <c r="L75" s="38"/>
    </row>
    <row r="76" spans="1:12" ht="44.25" customHeight="1" x14ac:dyDescent="0.25">
      <c r="A76" s="50" t="s">
        <v>109</v>
      </c>
      <c r="B76" s="50" t="str">
        <f>"00284310174"</f>
        <v>00284310174</v>
      </c>
      <c r="C76" s="44" t="s">
        <v>110</v>
      </c>
      <c r="D76" s="38" t="s">
        <v>75</v>
      </c>
      <c r="E76" s="58">
        <v>43006</v>
      </c>
      <c r="F76" s="58">
        <v>43006</v>
      </c>
      <c r="G76" s="44" t="s">
        <v>330</v>
      </c>
      <c r="H76" s="34">
        <v>383</v>
      </c>
      <c r="I76" s="34">
        <v>0</v>
      </c>
      <c r="J76" s="34">
        <f>H76+I76</f>
        <v>383</v>
      </c>
      <c r="K76" s="34">
        <f t="shared" si="5"/>
        <v>383</v>
      </c>
      <c r="L76" s="38"/>
    </row>
    <row r="77" spans="1:12" ht="44.25" customHeight="1" x14ac:dyDescent="0.25">
      <c r="A77" s="22" t="s">
        <v>203</v>
      </c>
      <c r="B77" s="23" t="str">
        <f>"03344740174"</f>
        <v>03344740174</v>
      </c>
      <c r="C77" s="16" t="s">
        <v>204</v>
      </c>
      <c r="D77" s="8" t="s">
        <v>75</v>
      </c>
      <c r="E77" s="33">
        <v>42695</v>
      </c>
      <c r="F77" s="58">
        <v>42892</v>
      </c>
      <c r="G77" s="47" t="s">
        <v>359</v>
      </c>
      <c r="H77" s="9">
        <v>3150</v>
      </c>
      <c r="I77" s="13">
        <v>0</v>
      </c>
      <c r="J77" s="30">
        <f>H77</f>
        <v>3150</v>
      </c>
      <c r="K77" s="30">
        <f t="shared" si="5"/>
        <v>3150</v>
      </c>
      <c r="L77" s="13"/>
    </row>
    <row r="78" spans="1:12" ht="44.25" customHeight="1" x14ac:dyDescent="0.25">
      <c r="A78" s="22" t="s">
        <v>203</v>
      </c>
      <c r="B78" s="23" t="str">
        <f>"03344740174"</f>
        <v>03344740174</v>
      </c>
      <c r="C78" s="16" t="s">
        <v>219</v>
      </c>
      <c r="D78" s="8" t="s">
        <v>75</v>
      </c>
      <c r="E78" s="33">
        <v>42695</v>
      </c>
      <c r="F78" s="33">
        <v>42916</v>
      </c>
      <c r="G78" s="17" t="s">
        <v>202</v>
      </c>
      <c r="H78" s="61">
        <v>1300</v>
      </c>
      <c r="I78" s="18">
        <v>65</v>
      </c>
      <c r="J78" s="62">
        <f t="shared" ref="J78:J87" si="6">H78+I78</f>
        <v>1365</v>
      </c>
      <c r="K78" s="61">
        <f t="shared" si="5"/>
        <v>1365</v>
      </c>
      <c r="L78" s="50" t="s">
        <v>387</v>
      </c>
    </row>
    <row r="79" spans="1:12" ht="44.25" customHeight="1" x14ac:dyDescent="0.25">
      <c r="A79" s="50" t="s">
        <v>188</v>
      </c>
      <c r="B79" s="50" t="str">
        <f>"00868700170"</f>
        <v>00868700170</v>
      </c>
      <c r="C79" s="44" t="s">
        <v>189</v>
      </c>
      <c r="D79" s="38" t="s">
        <v>75</v>
      </c>
      <c r="E79" s="46" t="s">
        <v>190</v>
      </c>
      <c r="F79" s="46" t="str">
        <f>E79</f>
        <v>06/03/2017</v>
      </c>
      <c r="G79" s="44" t="s">
        <v>130</v>
      </c>
      <c r="H79" s="34">
        <v>93.45</v>
      </c>
      <c r="I79" s="34">
        <v>0</v>
      </c>
      <c r="J79" s="34">
        <f t="shared" si="6"/>
        <v>93.45</v>
      </c>
      <c r="K79" s="34">
        <f t="shared" si="5"/>
        <v>93.45</v>
      </c>
      <c r="L79" s="38" t="s">
        <v>191</v>
      </c>
    </row>
    <row r="80" spans="1:12" ht="44.25" customHeight="1" x14ac:dyDescent="0.25">
      <c r="A80" s="22" t="s">
        <v>165</v>
      </c>
      <c r="B80" s="23" t="str">
        <f t="shared" ref="B80:B87" si="7">"03372780175"</f>
        <v>03372780175</v>
      </c>
      <c r="C80" s="44" t="s">
        <v>166</v>
      </c>
      <c r="D80" s="38" t="s">
        <v>75</v>
      </c>
      <c r="E80" s="45">
        <v>42690</v>
      </c>
      <c r="F80" s="42" t="s">
        <v>357</v>
      </c>
      <c r="G80" s="40" t="s">
        <v>359</v>
      </c>
      <c r="H80" s="34">
        <v>7500</v>
      </c>
      <c r="I80" s="34">
        <v>0</v>
      </c>
      <c r="J80" s="34">
        <f t="shared" si="6"/>
        <v>7500</v>
      </c>
      <c r="K80" s="34">
        <f t="shared" si="5"/>
        <v>7500</v>
      </c>
      <c r="L80" s="25"/>
    </row>
    <row r="81" spans="1:12" ht="44.25" customHeight="1" x14ac:dyDescent="0.25">
      <c r="A81" s="22" t="s">
        <v>165</v>
      </c>
      <c r="B81" s="23" t="str">
        <f t="shared" si="7"/>
        <v>03372780175</v>
      </c>
      <c r="C81" s="38" t="s">
        <v>168</v>
      </c>
      <c r="D81" s="38" t="s">
        <v>75</v>
      </c>
      <c r="E81" s="46" t="s">
        <v>167</v>
      </c>
      <c r="F81" s="42" t="s">
        <v>358</v>
      </c>
      <c r="G81" s="40" t="s">
        <v>360</v>
      </c>
      <c r="H81" s="34">
        <v>3500</v>
      </c>
      <c r="I81" s="34">
        <v>0</v>
      </c>
      <c r="J81" s="34">
        <f t="shared" si="6"/>
        <v>3500</v>
      </c>
      <c r="K81" s="34">
        <v>4500</v>
      </c>
      <c r="L81" s="25"/>
    </row>
    <row r="82" spans="1:12" ht="44.25" customHeight="1" x14ac:dyDescent="0.25">
      <c r="A82" s="22" t="s">
        <v>165</v>
      </c>
      <c r="B82" s="23" t="str">
        <f t="shared" si="7"/>
        <v>03372780175</v>
      </c>
      <c r="C82" s="44" t="s">
        <v>169</v>
      </c>
      <c r="D82" s="38" t="s">
        <v>75</v>
      </c>
      <c r="E82" s="46" t="s">
        <v>170</v>
      </c>
      <c r="F82" s="42" t="s">
        <v>361</v>
      </c>
      <c r="G82" s="40" t="s">
        <v>362</v>
      </c>
      <c r="H82" s="34">
        <v>1800</v>
      </c>
      <c r="I82" s="34">
        <v>0</v>
      </c>
      <c r="J82" s="34">
        <f t="shared" si="6"/>
        <v>1800</v>
      </c>
      <c r="K82" s="34">
        <f>J82</f>
        <v>1800</v>
      </c>
      <c r="L82" s="25"/>
    </row>
    <row r="83" spans="1:12" ht="44.25" customHeight="1" x14ac:dyDescent="0.25">
      <c r="A83" s="13" t="s">
        <v>165</v>
      </c>
      <c r="B83" s="23" t="str">
        <f t="shared" si="7"/>
        <v>03372780175</v>
      </c>
      <c r="C83" s="16" t="s">
        <v>389</v>
      </c>
      <c r="D83" s="8" t="s">
        <v>75</v>
      </c>
      <c r="E83" s="46" t="s">
        <v>358</v>
      </c>
      <c r="F83" s="46" t="s">
        <v>155</v>
      </c>
      <c r="G83" s="46" t="s">
        <v>375</v>
      </c>
      <c r="H83" s="34">
        <v>700</v>
      </c>
      <c r="I83" s="34">
        <v>0</v>
      </c>
      <c r="J83" s="34">
        <f t="shared" si="6"/>
        <v>700</v>
      </c>
      <c r="K83" s="34">
        <f>J83</f>
        <v>700</v>
      </c>
      <c r="L83" s="8"/>
    </row>
    <row r="84" spans="1:12" ht="44.25" customHeight="1" x14ac:dyDescent="0.25">
      <c r="A84" s="50" t="s">
        <v>165</v>
      </c>
      <c r="B84" s="50" t="str">
        <f t="shared" si="7"/>
        <v>03372780175</v>
      </c>
      <c r="C84" s="54" t="s">
        <v>356</v>
      </c>
      <c r="D84" s="38" t="s">
        <v>75</v>
      </c>
      <c r="E84" s="45">
        <v>43124</v>
      </c>
      <c r="F84" s="38" t="s">
        <v>143</v>
      </c>
      <c r="G84" s="38" t="s">
        <v>143</v>
      </c>
      <c r="H84" s="34">
        <v>4500</v>
      </c>
      <c r="I84" s="48">
        <v>0</v>
      </c>
      <c r="J84" s="48">
        <f t="shared" si="6"/>
        <v>4500</v>
      </c>
      <c r="K84" s="48">
        <v>1350</v>
      </c>
      <c r="L84" s="50"/>
    </row>
    <row r="85" spans="1:12" ht="44.25" customHeight="1" x14ac:dyDescent="0.25">
      <c r="A85" s="50" t="s">
        <v>165</v>
      </c>
      <c r="B85" s="50" t="str">
        <f t="shared" si="7"/>
        <v>03372780175</v>
      </c>
      <c r="C85" s="54" t="s">
        <v>355</v>
      </c>
      <c r="D85" s="38" t="s">
        <v>75</v>
      </c>
      <c r="E85" s="45">
        <v>42880</v>
      </c>
      <c r="F85" s="38" t="s">
        <v>143</v>
      </c>
      <c r="G85" s="38" t="s">
        <v>143</v>
      </c>
      <c r="H85" s="34">
        <v>6500</v>
      </c>
      <c r="I85" s="48">
        <v>0</v>
      </c>
      <c r="J85" s="48">
        <f t="shared" si="6"/>
        <v>6500</v>
      </c>
      <c r="K85" s="48">
        <v>600</v>
      </c>
      <c r="L85" s="50"/>
    </row>
    <row r="86" spans="1:12" ht="44.25" customHeight="1" x14ac:dyDescent="0.25">
      <c r="A86" s="50" t="s">
        <v>165</v>
      </c>
      <c r="B86" s="37" t="str">
        <f t="shared" si="7"/>
        <v>03372780175</v>
      </c>
      <c r="C86" s="38" t="s">
        <v>260</v>
      </c>
      <c r="D86" s="38" t="s">
        <v>75</v>
      </c>
      <c r="E86" s="46" t="s">
        <v>261</v>
      </c>
      <c r="F86" s="40" t="s">
        <v>325</v>
      </c>
      <c r="G86" s="38" t="s">
        <v>130</v>
      </c>
      <c r="H86" s="34">
        <v>1800</v>
      </c>
      <c r="I86" s="34">
        <v>0</v>
      </c>
      <c r="J86" s="34">
        <f t="shared" si="6"/>
        <v>1800</v>
      </c>
      <c r="K86" s="34">
        <f t="shared" ref="K86:K91" si="8">J86</f>
        <v>1800</v>
      </c>
      <c r="L86" s="50"/>
    </row>
    <row r="87" spans="1:12" ht="44.25" customHeight="1" x14ac:dyDescent="0.25">
      <c r="A87" s="50" t="s">
        <v>165</v>
      </c>
      <c r="B87" s="37" t="str">
        <f t="shared" si="7"/>
        <v>03372780175</v>
      </c>
      <c r="C87" s="38" t="s">
        <v>263</v>
      </c>
      <c r="D87" s="38" t="s">
        <v>75</v>
      </c>
      <c r="E87" s="46" t="s">
        <v>264</v>
      </c>
      <c r="F87" s="40" t="s">
        <v>262</v>
      </c>
      <c r="G87" s="38" t="s">
        <v>130</v>
      </c>
      <c r="H87" s="34">
        <v>256</v>
      </c>
      <c r="I87" s="34">
        <v>0</v>
      </c>
      <c r="J87" s="34">
        <f t="shared" si="6"/>
        <v>256</v>
      </c>
      <c r="K87" s="34">
        <f t="shared" si="8"/>
        <v>256</v>
      </c>
      <c r="L87" s="50"/>
    </row>
    <row r="88" spans="1:12" ht="44.25" customHeight="1" x14ac:dyDescent="0.25">
      <c r="A88" s="13" t="s">
        <v>86</v>
      </c>
      <c r="B88" s="28" t="s">
        <v>18</v>
      </c>
      <c r="C88" s="16" t="s">
        <v>201</v>
      </c>
      <c r="D88" s="53" t="s">
        <v>378</v>
      </c>
      <c r="E88" s="58">
        <v>42709</v>
      </c>
      <c r="F88" s="58">
        <v>42867</v>
      </c>
      <c r="G88" s="47" t="s">
        <v>379</v>
      </c>
      <c r="H88" s="9">
        <v>172000</v>
      </c>
      <c r="I88" s="13">
        <v>0</v>
      </c>
      <c r="J88" s="30">
        <f>H88</f>
        <v>172000</v>
      </c>
      <c r="K88" s="30">
        <f t="shared" si="8"/>
        <v>172000</v>
      </c>
      <c r="L88" s="13"/>
    </row>
    <row r="89" spans="1:12" ht="44.25" customHeight="1" x14ac:dyDescent="0.25">
      <c r="A89" s="50" t="s">
        <v>254</v>
      </c>
      <c r="B89" s="51" t="s">
        <v>255</v>
      </c>
      <c r="C89" s="44" t="s">
        <v>256</v>
      </c>
      <c r="D89" s="38" t="s">
        <v>75</v>
      </c>
      <c r="E89" s="46" t="s">
        <v>257</v>
      </c>
      <c r="F89" s="46" t="str">
        <f>E89</f>
        <v>03/08/2017</v>
      </c>
      <c r="G89" s="44" t="s">
        <v>322</v>
      </c>
      <c r="H89" s="34">
        <f>40+77.5</f>
        <v>117.5</v>
      </c>
      <c r="I89" s="34">
        <v>2</v>
      </c>
      <c r="J89" s="34">
        <f>H89+I89</f>
        <v>119.5</v>
      </c>
      <c r="K89" s="34">
        <f t="shared" si="8"/>
        <v>119.5</v>
      </c>
      <c r="L89" s="38" t="s">
        <v>258</v>
      </c>
    </row>
    <row r="90" spans="1:12" ht="44.25" customHeight="1" x14ac:dyDescent="0.25">
      <c r="A90" s="13" t="s">
        <v>96</v>
      </c>
      <c r="B90" s="32" t="s">
        <v>97</v>
      </c>
      <c r="C90" s="16" t="s">
        <v>200</v>
      </c>
      <c r="D90" s="8" t="s">
        <v>75</v>
      </c>
      <c r="E90" s="33">
        <v>42684</v>
      </c>
      <c r="F90" s="58">
        <v>42892</v>
      </c>
      <c r="G90" s="47" t="s">
        <v>359</v>
      </c>
      <c r="H90" s="9">
        <v>3000</v>
      </c>
      <c r="I90" s="13">
        <v>0</v>
      </c>
      <c r="J90" s="30">
        <f>H90</f>
        <v>3000</v>
      </c>
      <c r="K90" s="30">
        <f t="shared" si="8"/>
        <v>3000</v>
      </c>
      <c r="L90" s="13"/>
    </row>
    <row r="91" spans="1:12" ht="44.25" customHeight="1" x14ac:dyDescent="0.25">
      <c r="A91" s="35" t="s">
        <v>304</v>
      </c>
      <c r="B91" s="36" t="s">
        <v>6</v>
      </c>
      <c r="C91" s="8" t="s">
        <v>250</v>
      </c>
      <c r="D91" s="8" t="s">
        <v>75</v>
      </c>
      <c r="E91" s="27" t="s">
        <v>129</v>
      </c>
      <c r="F91" s="27" t="s">
        <v>98</v>
      </c>
      <c r="G91" s="27" t="s">
        <v>385</v>
      </c>
      <c r="H91" s="9">
        <v>52923.68</v>
      </c>
      <c r="I91" s="9">
        <v>0</v>
      </c>
      <c r="J91" s="9">
        <f t="shared" ref="J91:J107" si="9">H91+I91</f>
        <v>52923.68</v>
      </c>
      <c r="K91" s="9">
        <f t="shared" si="8"/>
        <v>52923.68</v>
      </c>
      <c r="L91" s="13" t="s">
        <v>101</v>
      </c>
    </row>
    <row r="92" spans="1:12" ht="44.25" customHeight="1" x14ac:dyDescent="0.25">
      <c r="A92" s="13" t="s">
        <v>303</v>
      </c>
      <c r="B92" s="20" t="s">
        <v>5</v>
      </c>
      <c r="C92" s="8" t="s">
        <v>11</v>
      </c>
      <c r="D92" s="8" t="s">
        <v>75</v>
      </c>
      <c r="E92" s="27" t="s">
        <v>98</v>
      </c>
      <c r="F92" s="27" t="s">
        <v>98</v>
      </c>
      <c r="G92" s="27" t="s">
        <v>98</v>
      </c>
      <c r="H92" s="34">
        <v>20000</v>
      </c>
      <c r="I92" s="34">
        <v>240</v>
      </c>
      <c r="J92" s="9">
        <f t="shared" si="9"/>
        <v>20240</v>
      </c>
      <c r="K92" s="9">
        <v>20240</v>
      </c>
      <c r="L92" s="13" t="s">
        <v>101</v>
      </c>
    </row>
    <row r="93" spans="1:12" ht="44.25" customHeight="1" x14ac:dyDescent="0.25">
      <c r="A93" s="7" t="s">
        <v>307</v>
      </c>
      <c r="B93" s="36" t="s">
        <v>10</v>
      </c>
      <c r="C93" s="8" t="s">
        <v>12</v>
      </c>
      <c r="D93" s="8" t="s">
        <v>75</v>
      </c>
      <c r="E93" s="27" t="s">
        <v>98</v>
      </c>
      <c r="F93" s="27" t="s">
        <v>98</v>
      </c>
      <c r="G93" s="27" t="s">
        <v>98</v>
      </c>
      <c r="H93" s="9">
        <f>(519.69+18256.08+2208.93)</f>
        <v>20984.7</v>
      </c>
      <c r="I93" s="9">
        <v>547.66000000000008</v>
      </c>
      <c r="J93" s="9">
        <f t="shared" si="9"/>
        <v>21532.36</v>
      </c>
      <c r="K93" s="9">
        <f t="shared" ref="K93:K106" si="10">J93</f>
        <v>21532.36</v>
      </c>
      <c r="L93" s="13" t="s">
        <v>101</v>
      </c>
    </row>
    <row r="94" spans="1:12" ht="44.25" customHeight="1" x14ac:dyDescent="0.25">
      <c r="A94" s="7" t="s">
        <v>306</v>
      </c>
      <c r="B94" s="36" t="s">
        <v>8</v>
      </c>
      <c r="C94" s="8" t="s">
        <v>9</v>
      </c>
      <c r="D94" s="8" t="s">
        <v>75</v>
      </c>
      <c r="E94" s="27" t="s">
        <v>179</v>
      </c>
      <c r="F94" s="27" t="s">
        <v>98</v>
      </c>
      <c r="G94" s="27" t="s">
        <v>385</v>
      </c>
      <c r="H94" s="9">
        <v>3463.29</v>
      </c>
      <c r="I94" s="9">
        <v>0</v>
      </c>
      <c r="J94" s="9">
        <f t="shared" si="9"/>
        <v>3463.29</v>
      </c>
      <c r="K94" s="9">
        <f t="shared" si="10"/>
        <v>3463.29</v>
      </c>
      <c r="L94" s="13" t="s">
        <v>101</v>
      </c>
    </row>
    <row r="95" spans="1:12" ht="44.25" customHeight="1" x14ac:dyDescent="0.25">
      <c r="A95" s="53" t="s">
        <v>198</v>
      </c>
      <c r="B95" s="50" t="str">
        <f>"02508110968"</f>
        <v>02508110968</v>
      </c>
      <c r="C95" s="44" t="s">
        <v>337</v>
      </c>
      <c r="D95" s="38" t="s">
        <v>75</v>
      </c>
      <c r="E95" s="46" t="s">
        <v>199</v>
      </c>
      <c r="F95" s="46" t="str">
        <f>E95</f>
        <v>15/06/2017</v>
      </c>
      <c r="G95" s="44" t="s">
        <v>95</v>
      </c>
      <c r="H95" s="34">
        <v>226.8</v>
      </c>
      <c r="I95" s="34">
        <v>0</v>
      </c>
      <c r="J95" s="34">
        <f t="shared" si="9"/>
        <v>226.8</v>
      </c>
      <c r="K95" s="34">
        <f t="shared" si="10"/>
        <v>226.8</v>
      </c>
      <c r="L95" s="38"/>
    </row>
    <row r="96" spans="1:12" ht="44.25" customHeight="1" x14ac:dyDescent="0.25">
      <c r="A96" s="22" t="s">
        <v>107</v>
      </c>
      <c r="B96" s="13" t="str">
        <f>"00488410010"</f>
        <v>00488410010</v>
      </c>
      <c r="C96" s="14" t="s">
        <v>66</v>
      </c>
      <c r="D96" s="8" t="s">
        <v>75</v>
      </c>
      <c r="E96" s="12" t="s">
        <v>98</v>
      </c>
      <c r="F96" s="12" t="s">
        <v>98</v>
      </c>
      <c r="G96" s="12" t="s">
        <v>106</v>
      </c>
      <c r="H96" s="18">
        <f>12.24+2.1</f>
        <v>14.34</v>
      </c>
      <c r="I96" s="9">
        <v>0</v>
      </c>
      <c r="J96" s="9">
        <f t="shared" si="9"/>
        <v>14.34</v>
      </c>
      <c r="K96" s="9">
        <f t="shared" si="10"/>
        <v>14.34</v>
      </c>
      <c r="L96" s="16" t="s">
        <v>108</v>
      </c>
    </row>
    <row r="97" spans="1:12" ht="44.25" customHeight="1" x14ac:dyDescent="0.25">
      <c r="A97" s="13" t="s">
        <v>273</v>
      </c>
      <c r="B97" s="20" t="s">
        <v>274</v>
      </c>
      <c r="C97" s="44" t="s">
        <v>376</v>
      </c>
      <c r="D97" s="38" t="s">
        <v>75</v>
      </c>
      <c r="E97" s="46" t="s">
        <v>279</v>
      </c>
      <c r="F97" s="46" t="s">
        <v>279</v>
      </c>
      <c r="G97" s="46" t="s">
        <v>375</v>
      </c>
      <c r="H97" s="34">
        <v>240.87</v>
      </c>
      <c r="I97" s="34">
        <v>0</v>
      </c>
      <c r="J97" s="34">
        <f t="shared" si="9"/>
        <v>240.87</v>
      </c>
      <c r="K97" s="34">
        <f t="shared" si="10"/>
        <v>240.87</v>
      </c>
      <c r="L97" s="8"/>
    </row>
    <row r="98" spans="1:12" ht="44.25" customHeight="1" x14ac:dyDescent="0.25">
      <c r="A98" s="16" t="s">
        <v>273</v>
      </c>
      <c r="B98" s="29" t="s">
        <v>274</v>
      </c>
      <c r="C98" s="14" t="s">
        <v>390</v>
      </c>
      <c r="D98" s="14" t="s">
        <v>391</v>
      </c>
      <c r="E98" s="12" t="s">
        <v>392</v>
      </c>
      <c r="F98" s="43" t="s">
        <v>393</v>
      </c>
      <c r="G98" s="43" t="s">
        <v>382</v>
      </c>
      <c r="H98" s="59">
        <v>9853.5300000000007</v>
      </c>
      <c r="I98" s="9">
        <v>0</v>
      </c>
      <c r="J98" s="9">
        <f>H98+I98</f>
        <v>9853.5300000000007</v>
      </c>
      <c r="K98" s="9">
        <f>J98</f>
        <v>9853.5300000000007</v>
      </c>
      <c r="L98" s="13"/>
    </row>
    <row r="99" spans="1:12" ht="44.25" customHeight="1" x14ac:dyDescent="0.25">
      <c r="A99" s="50" t="s">
        <v>273</v>
      </c>
      <c r="B99" s="51" t="s">
        <v>274</v>
      </c>
      <c r="C99" s="44" t="s">
        <v>275</v>
      </c>
      <c r="D99" s="38" t="s">
        <v>75</v>
      </c>
      <c r="E99" s="46" t="s">
        <v>146</v>
      </c>
      <c r="F99" s="46" t="s">
        <v>276</v>
      </c>
      <c r="G99" s="44" t="s">
        <v>331</v>
      </c>
      <c r="H99" s="34">
        <v>891.85</v>
      </c>
      <c r="I99" s="34">
        <v>0</v>
      </c>
      <c r="J99" s="34">
        <f t="shared" si="9"/>
        <v>891.85</v>
      </c>
      <c r="K99" s="34">
        <f t="shared" si="10"/>
        <v>891.85</v>
      </c>
      <c r="L99" s="38"/>
    </row>
    <row r="100" spans="1:12" ht="44.25" customHeight="1" x14ac:dyDescent="0.25">
      <c r="A100" s="50" t="s">
        <v>273</v>
      </c>
      <c r="B100" s="51" t="s">
        <v>274</v>
      </c>
      <c r="C100" s="44" t="s">
        <v>277</v>
      </c>
      <c r="D100" s="38" t="s">
        <v>75</v>
      </c>
      <c r="E100" s="46" t="s">
        <v>278</v>
      </c>
      <c r="F100" s="46" t="s">
        <v>333</v>
      </c>
      <c r="G100" s="44" t="s">
        <v>332</v>
      </c>
      <c r="H100" s="34">
        <v>1780</v>
      </c>
      <c r="I100" s="34">
        <v>0</v>
      </c>
      <c r="J100" s="34">
        <f t="shared" si="9"/>
        <v>1780</v>
      </c>
      <c r="K100" s="34">
        <f t="shared" si="10"/>
        <v>1780</v>
      </c>
      <c r="L100" s="50"/>
    </row>
    <row r="101" spans="1:12" ht="44.25" customHeight="1" x14ac:dyDescent="0.25">
      <c r="A101" s="50" t="s">
        <v>273</v>
      </c>
      <c r="B101" s="51" t="s">
        <v>274</v>
      </c>
      <c r="C101" s="44" t="s">
        <v>335</v>
      </c>
      <c r="D101" s="38" t="s">
        <v>75</v>
      </c>
      <c r="E101" s="46" t="s">
        <v>280</v>
      </c>
      <c r="F101" s="46" t="s">
        <v>281</v>
      </c>
      <c r="G101" s="38" t="s">
        <v>334</v>
      </c>
      <c r="H101" s="34">
        <v>3600</v>
      </c>
      <c r="I101" s="34">
        <v>0</v>
      </c>
      <c r="J101" s="34">
        <f t="shared" si="9"/>
        <v>3600</v>
      </c>
      <c r="K101" s="34">
        <f t="shared" si="10"/>
        <v>3600</v>
      </c>
      <c r="L101" s="50"/>
    </row>
    <row r="102" spans="1:12" ht="44.25" customHeight="1" x14ac:dyDescent="0.25">
      <c r="A102" s="50" t="s">
        <v>273</v>
      </c>
      <c r="B102" s="51" t="s">
        <v>274</v>
      </c>
      <c r="C102" s="44" t="s">
        <v>338</v>
      </c>
      <c r="D102" s="38" t="s">
        <v>75</v>
      </c>
      <c r="E102" s="46" t="s">
        <v>170</v>
      </c>
      <c r="F102" s="46" t="s">
        <v>132</v>
      </c>
      <c r="G102" s="44" t="s">
        <v>322</v>
      </c>
      <c r="H102" s="34">
        <v>173.5</v>
      </c>
      <c r="I102" s="34">
        <v>0</v>
      </c>
      <c r="J102" s="34">
        <f t="shared" si="9"/>
        <v>173.5</v>
      </c>
      <c r="K102" s="34">
        <f t="shared" si="10"/>
        <v>173.5</v>
      </c>
      <c r="L102" s="50"/>
    </row>
    <row r="103" spans="1:12" ht="44.25" customHeight="1" x14ac:dyDescent="0.25">
      <c r="A103" s="50" t="s">
        <v>310</v>
      </c>
      <c r="B103" s="51" t="s">
        <v>16</v>
      </c>
      <c r="C103" s="38" t="s">
        <v>17</v>
      </c>
      <c r="D103" s="38" t="s">
        <v>75</v>
      </c>
      <c r="E103" s="40" t="s">
        <v>145</v>
      </c>
      <c r="F103" s="38" t="s">
        <v>146</v>
      </c>
      <c r="G103" s="38" t="s">
        <v>130</v>
      </c>
      <c r="H103" s="48">
        <v>2292</v>
      </c>
      <c r="I103" s="48">
        <f>H103*4%</f>
        <v>91.68</v>
      </c>
      <c r="J103" s="48">
        <f t="shared" si="9"/>
        <v>2383.6799999999998</v>
      </c>
      <c r="K103" s="48">
        <f t="shared" si="10"/>
        <v>2383.6799999999998</v>
      </c>
      <c r="L103" s="50"/>
    </row>
    <row r="104" spans="1:12" ht="44.25" customHeight="1" x14ac:dyDescent="0.25">
      <c r="A104" s="13" t="s">
        <v>15</v>
      </c>
      <c r="B104" s="29" t="s">
        <v>16</v>
      </c>
      <c r="C104" s="8" t="s">
        <v>147</v>
      </c>
      <c r="D104" s="8" t="s">
        <v>75</v>
      </c>
      <c r="E104" s="27" t="s">
        <v>145</v>
      </c>
      <c r="F104" s="28" t="s">
        <v>145</v>
      </c>
      <c r="G104" s="40" t="s">
        <v>324</v>
      </c>
      <c r="H104" s="18">
        <v>550</v>
      </c>
      <c r="I104" s="18">
        <f>H104*4%</f>
        <v>22</v>
      </c>
      <c r="J104" s="18">
        <f t="shared" si="9"/>
        <v>572</v>
      </c>
      <c r="K104" s="9">
        <f t="shared" si="10"/>
        <v>572</v>
      </c>
      <c r="L104" s="50" t="s">
        <v>387</v>
      </c>
    </row>
    <row r="105" spans="1:12" ht="44.25" customHeight="1" x14ac:dyDescent="0.25">
      <c r="A105" s="22" t="s">
        <v>115</v>
      </c>
      <c r="B105" s="13" t="str">
        <f>"05338771008"</f>
        <v>05338771008</v>
      </c>
      <c r="C105" s="8" t="s">
        <v>136</v>
      </c>
      <c r="D105" s="8" t="s">
        <v>75</v>
      </c>
      <c r="E105" s="27" t="s">
        <v>98</v>
      </c>
      <c r="F105" s="27" t="s">
        <v>137</v>
      </c>
      <c r="G105" s="27" t="s">
        <v>138</v>
      </c>
      <c r="H105" s="9">
        <v>35</v>
      </c>
      <c r="I105" s="9">
        <v>0.63</v>
      </c>
      <c r="J105" s="9">
        <f t="shared" si="9"/>
        <v>35.630000000000003</v>
      </c>
      <c r="K105" s="9">
        <f t="shared" si="10"/>
        <v>35.630000000000003</v>
      </c>
      <c r="L105" s="13"/>
    </row>
    <row r="106" spans="1:12" ht="44.25" customHeight="1" x14ac:dyDescent="0.25">
      <c r="A106" s="8" t="s">
        <v>32</v>
      </c>
      <c r="B106" s="15" t="s">
        <v>48</v>
      </c>
      <c r="C106" s="16" t="s">
        <v>66</v>
      </c>
      <c r="D106" s="8" t="s">
        <v>75</v>
      </c>
      <c r="E106" s="17" t="s">
        <v>98</v>
      </c>
      <c r="F106" s="17" t="s">
        <v>98</v>
      </c>
      <c r="G106" s="17" t="s">
        <v>114</v>
      </c>
      <c r="H106" s="18">
        <v>4328.17</v>
      </c>
      <c r="I106" s="9">
        <v>0</v>
      </c>
      <c r="J106" s="9">
        <f t="shared" si="9"/>
        <v>4328.17</v>
      </c>
      <c r="K106" s="9">
        <f t="shared" si="10"/>
        <v>4328.17</v>
      </c>
      <c r="L106" s="16" t="s">
        <v>108</v>
      </c>
    </row>
    <row r="107" spans="1:12" ht="44.25" customHeight="1" x14ac:dyDescent="0.25">
      <c r="A107" s="53" t="s">
        <v>210</v>
      </c>
      <c r="B107" s="50" t="str">
        <f>"01588390177"</f>
        <v>01588390177</v>
      </c>
      <c r="C107" s="38" t="s">
        <v>352</v>
      </c>
      <c r="D107" s="38" t="s">
        <v>75</v>
      </c>
      <c r="E107" s="40" t="s">
        <v>155</v>
      </c>
      <c r="F107" s="38" t="s">
        <v>143</v>
      </c>
      <c r="G107" s="38" t="s">
        <v>143</v>
      </c>
      <c r="H107" s="34">
        <v>80000</v>
      </c>
      <c r="I107" s="34">
        <f>H107*4%</f>
        <v>3200</v>
      </c>
      <c r="J107" s="34">
        <f t="shared" si="9"/>
        <v>83200</v>
      </c>
      <c r="K107" s="34">
        <v>33280</v>
      </c>
      <c r="L107" s="50" t="s">
        <v>387</v>
      </c>
    </row>
  </sheetData>
  <sortState ref="A5:L107">
    <sortCondition ref="A5:A107"/>
  </sortState>
  <printOptions horizontalCentered="1" gridLines="1"/>
  <pageMargins left="0.11811023622047245" right="0.11811023622047245" top="0.15748031496062992" bottom="0.78740157480314965" header="0.31496062992125984" footer="0.31496062992125984"/>
  <pageSetup paperSize="9" scale="55" orientation="landscape" r:id="rId1"/>
  <headerFooter>
    <oddFooter xml:space="preserve">&amp;CS.p.A. Immobiliare Fiera di Brescia
C.F. e P.IVA n 03151460171 – REA CCIAA di BS n 336528 Capitale Sociale sottoscritto e versato € 10.774.404
Sede Legale: Via Caprera, 5 – 25125 Brescia – Unità locale Via Cefalonia, n. 60 – 25124 Brescia (c/o A.I.B.)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CONSULENTI-COLLABORATORI</vt:lpstr>
      <vt:lpstr>ELE NCO 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2018-03-16T14:29:31Z</dcterms:modified>
</cp:coreProperties>
</file>